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hidePivotFieldList="1" defaultThemeVersion="202300"/>
  <mc:AlternateContent xmlns:mc="http://schemas.openxmlformats.org/markup-compatibility/2006">
    <mc:Choice Requires="x15">
      <x15ac:absPath xmlns:x15ac="http://schemas.microsoft.com/office/spreadsheetml/2010/11/ac" url="https://icfonline-my.sharepoint.com/personal/18745_icf_com/Documents/Desktop/"/>
    </mc:Choice>
  </mc:AlternateContent>
  <xr:revisionPtr revIDLastSave="0" documentId="8_{CF1FBB75-9D1E-4511-AEB5-8AC1EFF4CE7D}" xr6:coauthVersionLast="47" xr6:coauthVersionMax="47" xr10:uidLastSave="{00000000-0000-0000-0000-000000000000}"/>
  <bookViews>
    <workbookView xWindow="-120" yWindow="-120" windowWidth="29040" windowHeight="15720" xr2:uid="{003B6702-E8BF-4E6D-A9F1-F21C24EA5987}"/>
  </bookViews>
  <sheets>
    <sheet name="Summary" sheetId="6" r:id="rId1"/>
    <sheet name="Example landfill project" sheetId="3" r:id="rId2"/>
    <sheet name="LMOP Database" sheetId="4" r:id="rId3"/>
    <sheet name="Food Waste Calcs" sheetId="9" r:id="rId4"/>
    <sheet name="Food Waste Reduction (ReFED)" sheetId="8" r:id="rId5"/>
  </sheets>
  <definedNames>
    <definedName name="_001_National">#REF!</definedName>
    <definedName name="_037_State___AK">#REF!</definedName>
    <definedName name="_xlnm._FilterDatabase" localSheetId="4" hidden="1">'Food Waste Reduction (ReFED)'!$A$11:$L$11</definedName>
    <definedName name="_xlnm._FilterDatabase" localSheetId="2" hidden="1">'LMOP Database'!$A$1:$AG$105</definedName>
    <definedName name="_xlnm.Print_Titles" localSheetId="2">'LMOP Database'!$A:$D,'LMOP Database'!$1:$1</definedName>
    <definedName name="qrysel_Step_5e___All">#REF!</definedName>
    <definedName name="Step_5___Sort">#REF!</definedName>
  </definedNames>
  <calcPr calcId="191029"/>
  <pivotCaches>
    <pivotCache cacheId="13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6" l="1"/>
  <c r="E7" i="6"/>
  <c r="D5" i="6"/>
  <c r="C5" i="6"/>
  <c r="D6" i="6"/>
  <c r="B4" i="3"/>
  <c r="B3" i="3"/>
  <c r="I11" i="3"/>
  <c r="I10" i="3" s="1"/>
  <c r="B2" i="3" s="1"/>
  <c r="C4" i="6"/>
  <c r="D4" i="6" s="1"/>
  <c r="F4" i="6" l="1"/>
  <c r="F5" i="6"/>
  <c r="F6" i="6"/>
  <c r="A14" i="9"/>
  <c r="A15" i="9"/>
  <c r="A13" i="9"/>
  <c r="C14" i="9"/>
  <c r="C15" i="9"/>
  <c r="C13" i="9"/>
  <c r="B16" i="9"/>
  <c r="B14" i="9"/>
  <c r="A19" i="9" s="1"/>
  <c r="B15" i="9"/>
  <c r="B13" i="9"/>
  <c r="F7" i="6" l="1"/>
  <c r="G4" i="6"/>
  <c r="H4" i="6" s="1"/>
  <c r="J4" i="6" s="1"/>
  <c r="C7" i="6"/>
  <c r="D7" i="6"/>
  <c r="G6" i="6"/>
  <c r="H6" i="6" s="1"/>
  <c r="J6" i="6" s="1"/>
  <c r="G5" i="6"/>
  <c r="H5" i="6" s="1"/>
  <c r="J5" i="6" s="1"/>
  <c r="I6" i="6"/>
  <c r="G7" i="6" l="1"/>
  <c r="H7" i="6" s="1"/>
  <c r="J7" i="6" s="1"/>
  <c r="I4" i="6"/>
  <c r="I5" i="6"/>
  <c r="I7" i="6" l="1"/>
  <c r="B17" i="3" l="1"/>
  <c r="H11" i="3"/>
  <c r="J11" i="3"/>
  <c r="G11" i="3"/>
  <c r="F11" i="3"/>
  <c r="F10" i="3" s="1"/>
  <c r="E11" i="3"/>
  <c r="E10" i="3" s="1"/>
  <c r="D11" i="3"/>
  <c r="C11" i="3"/>
  <c r="B11" i="3"/>
  <c r="B10" i="3"/>
  <c r="G10" i="3" l="1"/>
  <c r="J10" i="3"/>
  <c r="H10" i="3"/>
  <c r="C10" i="3"/>
  <c r="D10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JAlvis</author>
    <author>Jeanette Alvis</author>
  </authors>
  <commentList>
    <comment ref="A1" authorId="0" shapeId="0" xr:uid="{2574A015-C6F2-425B-B8AB-DA6E665F48D7}">
      <text>
        <r>
          <rPr>
            <sz val="10"/>
            <color indexed="81"/>
            <rFont val="Tahoma"/>
            <family val="2"/>
          </rPr>
          <t xml:space="preserve">GHGRP ID corresponds to the 7-digit Facility Identifier assigned to facilities required to report under EPA's Greenhouse Gas Reporting Program
</t>
        </r>
      </text>
    </comment>
    <comment ref="B1" authorId="0" shapeId="0" xr:uid="{E3081F04-CEF1-41F6-A785-404D01BF76FC}">
      <text>
        <r>
          <rPr>
            <sz val="10"/>
            <color indexed="81"/>
            <rFont val="Tahoma"/>
            <family val="2"/>
          </rPr>
          <t xml:space="preserve">Unique identifying number for each landfill
</t>
        </r>
      </text>
    </comment>
    <comment ref="C1" authorId="0" shapeId="0" xr:uid="{5C6EC9CF-581A-4332-81F1-989F3C584287}">
      <text>
        <r>
          <rPr>
            <sz val="10"/>
            <color indexed="81"/>
            <rFont val="Tahoma"/>
            <family val="2"/>
          </rPr>
          <t xml:space="preserve">Landfill name
</t>
        </r>
      </text>
    </comment>
    <comment ref="D1" authorId="0" shapeId="0" xr:uid="{65919D6C-68B9-49A6-A537-6036D094088B}">
      <text>
        <r>
          <rPr>
            <sz val="10"/>
            <color indexed="81"/>
            <rFont val="Tahoma"/>
            <family val="2"/>
          </rPr>
          <t xml:space="preserve">State landfill is located in
</t>
        </r>
      </text>
    </comment>
    <comment ref="E1" authorId="0" shapeId="0" xr:uid="{D1B2500D-C1B3-4D65-BB44-DFEED35470B2}">
      <text>
        <r>
          <rPr>
            <sz val="10"/>
            <color indexed="81"/>
            <rFont val="Tahoma"/>
            <family val="2"/>
          </rPr>
          <t xml:space="preserve">Physical address of landfill
</t>
        </r>
      </text>
    </comment>
    <comment ref="F1" authorId="0" shapeId="0" xr:uid="{5EFA289C-9D7A-4B46-8093-BA7CB71DC1F5}">
      <text>
        <r>
          <rPr>
            <sz val="10"/>
            <color indexed="81"/>
            <rFont val="Tahoma"/>
            <family val="2"/>
          </rPr>
          <t xml:space="preserve">City landfill is located in or near
</t>
        </r>
      </text>
    </comment>
    <comment ref="G1" authorId="0" shapeId="0" xr:uid="{732D6113-9163-490D-AF56-A48857E1D56B}">
      <text>
        <r>
          <rPr>
            <sz val="10"/>
            <color indexed="81"/>
            <rFont val="Tahoma"/>
            <family val="2"/>
          </rPr>
          <t xml:space="preserve">County landfill is located in
</t>
        </r>
      </text>
    </comment>
    <comment ref="H1" authorId="0" shapeId="0" xr:uid="{1DCF5F12-8C68-43E1-8DB3-8440B353F0C3}">
      <text>
        <r>
          <rPr>
            <sz val="10"/>
            <color indexed="81"/>
            <rFont val="Tahoma"/>
            <family val="2"/>
          </rPr>
          <t xml:space="preserve">Zip code for the landfill
</t>
        </r>
      </text>
    </comment>
    <comment ref="I1" authorId="0" shapeId="0" xr:uid="{E5BA2BA1-A5E1-4397-859C-D9C63653A858}">
      <text>
        <r>
          <rPr>
            <sz val="10"/>
            <color indexed="81"/>
            <rFont val="Tahoma"/>
            <family val="2"/>
          </rPr>
          <t>Latitude coordinate (decimal) for the landfill</t>
        </r>
      </text>
    </comment>
    <comment ref="J1" authorId="0" shapeId="0" xr:uid="{1B07EDB4-90E2-4F0E-BACB-12834132300C}">
      <text>
        <r>
          <rPr>
            <sz val="10"/>
            <color indexed="81"/>
            <rFont val="Tahoma"/>
            <family val="2"/>
          </rPr>
          <t>Longitude coordinate (decimal) for the landfill</t>
        </r>
      </text>
    </comment>
    <comment ref="K1" authorId="0" shapeId="0" xr:uid="{81A491B1-CB4E-446D-8B61-CABC55C73F53}">
      <text>
        <r>
          <rPr>
            <sz val="10"/>
            <color indexed="81"/>
            <rFont val="Tahoma"/>
            <family val="2"/>
          </rPr>
          <t xml:space="preserve">Indicates if landfill is publicly owned, privately owned, or co-owned by public and private entities
</t>
        </r>
      </text>
    </comment>
    <comment ref="L1" authorId="0" shapeId="0" xr:uid="{805FB395-ADB2-4AA6-A93D-47DC082CEE83}">
      <text>
        <r>
          <rPr>
            <sz val="10"/>
            <color indexed="81"/>
            <rFont val="Tahoma"/>
            <family val="2"/>
          </rPr>
          <t xml:space="preserve">Organization that owns the landfill
</t>
        </r>
      </text>
    </comment>
    <comment ref="M1" authorId="0" shapeId="0" xr:uid="{2BABB6C1-C500-4FD0-A775-060ED5A86DA6}">
      <text>
        <r>
          <rPr>
            <sz val="10"/>
            <color indexed="81"/>
            <rFont val="Tahoma"/>
            <family val="2"/>
          </rPr>
          <t xml:space="preserve">Year landfill opened or began accepting waste (YYYY)
</t>
        </r>
      </text>
    </comment>
    <comment ref="N1" authorId="0" shapeId="0" xr:uid="{14C24741-876D-4AC6-B0D0-E4F234847B10}">
      <text>
        <r>
          <rPr>
            <sz val="10"/>
            <color indexed="81"/>
            <rFont val="Tahoma"/>
            <family val="2"/>
          </rPr>
          <t xml:space="preserve">Year landfill stopped accepting waste or is expected to stop accepting waste  or year landfill closed or is expected to close (YYYY)
</t>
        </r>
      </text>
    </comment>
    <comment ref="O1" authorId="0" shapeId="0" xr:uid="{817F8C83-F253-4509-AC3F-89DEF87B5496}">
      <text>
        <r>
          <rPr>
            <sz val="10"/>
            <color indexed="81"/>
            <rFont val="Tahoma"/>
            <family val="2"/>
          </rPr>
          <t xml:space="preserve">Open/Closed status of landfill
</t>
        </r>
      </text>
    </comment>
    <comment ref="P1" authorId="0" shapeId="0" xr:uid="{7560723D-2781-45F5-A014-73C762FA4B35}">
      <text>
        <r>
          <rPr>
            <sz val="10"/>
            <color indexed="81"/>
            <rFont val="Tahoma"/>
            <family val="2"/>
          </rPr>
          <t xml:space="preserve">Waste-in-place at the landfill in short tons
</t>
        </r>
      </text>
    </comment>
    <comment ref="Q1" authorId="0" shapeId="0" xr:uid="{70033AE3-F61D-491B-9009-1EF7D5614460}">
      <text>
        <r>
          <rPr>
            <sz val="10"/>
            <color indexed="81"/>
            <rFont val="Tahoma"/>
            <family val="2"/>
          </rPr>
          <t xml:space="preserve">Year corresponding to the waste-in-place at the landfill (YYYY)
</t>
        </r>
      </text>
    </comment>
    <comment ref="R1" authorId="0" shapeId="0" xr:uid="{A3936372-9B0D-4047-88CA-3B16D7808EE9}">
      <text>
        <r>
          <rPr>
            <sz val="10"/>
            <color indexed="81"/>
            <rFont val="Tahoma"/>
            <family val="2"/>
          </rPr>
          <t xml:space="preserve">Is there a landfill gas collection system in place? 'Yes' for an active GCCS; 'No' if landfill has no gas collection system, is passively venting/flaring, or has perimeter gas wells.
</t>
        </r>
      </text>
    </comment>
    <comment ref="S1" authorId="0" shapeId="0" xr:uid="{D03A4A8F-82E8-459B-A1E0-B4B78D6E1FDF}">
      <text>
        <r>
          <rPr>
            <sz val="10"/>
            <color indexed="81"/>
            <rFont val="Tahoma"/>
            <family val="2"/>
          </rPr>
          <t xml:space="preserve">Amount of landfill gas being collected in million standard cubic feet per day
</t>
        </r>
      </text>
    </comment>
    <comment ref="T1" authorId="0" shapeId="0" xr:uid="{339FBDCD-07EA-4DF7-9CAB-D3CF4FBE6E1D}">
      <text>
        <r>
          <rPr>
            <sz val="10"/>
            <color indexed="81"/>
            <rFont val="Tahoma"/>
            <family val="2"/>
          </rPr>
          <t xml:space="preserve">Amount of landfill gas flared (if project is operational, amount of landfill gas flared in back-up flare(s)) in million standard cubic feet per day
</t>
        </r>
      </text>
    </comment>
    <comment ref="U1" authorId="0" shapeId="0" xr:uid="{D823EF70-C0FC-4271-B88E-F58042407AAD}">
      <text>
        <r>
          <rPr>
            <sz val="10"/>
            <color indexed="81"/>
            <rFont val="Tahoma"/>
            <family val="2"/>
          </rPr>
          <t xml:space="preserve">Unique identifying number combination for "parent" project and "expansion" number
</t>
        </r>
      </text>
    </comment>
    <comment ref="V1" authorId="0" shapeId="0" xr:uid="{47567CD4-B24A-4E3A-8F64-B12F62B0FDC8}">
      <text>
        <r>
          <rPr>
            <sz val="10"/>
            <color indexed="81"/>
            <rFont val="Tahoma"/>
            <family val="2"/>
          </rPr>
          <t xml:space="preserve">Current project status (Operational, Construction, Planned, Shutdown, Candidate, Future Potential, Low Potential, Unknown)
</t>
        </r>
      </text>
    </comment>
    <comment ref="W1" authorId="0" shapeId="0" xr:uid="{7FF58B6C-3623-49ED-BEC1-E7791ADB51A6}">
      <text>
        <r>
          <rPr>
            <sz val="10"/>
            <color indexed="81"/>
            <rFont val="Tahoma"/>
            <family val="2"/>
          </rPr>
          <t xml:space="preserve">Specific project name (if applicable)
</t>
        </r>
      </text>
    </comment>
    <comment ref="X1" authorId="0" shapeId="0" xr:uid="{83A39AC0-6A89-4BFB-B16F-4E413DDCB557}">
      <text>
        <r>
          <rPr>
            <sz val="10"/>
            <color indexed="81"/>
            <rFont val="Tahoma"/>
            <family val="2"/>
          </rPr>
          <t xml:space="preserve">Date project or expansion became operational (MM/DD/YYYY)
</t>
        </r>
      </text>
    </comment>
    <comment ref="Y1" authorId="0" shapeId="0" xr:uid="{61FEA7A7-8524-4CB4-B12B-7D16633FB948}">
      <text>
        <r>
          <rPr>
            <sz val="10"/>
            <color indexed="81"/>
            <rFont val="Tahoma"/>
            <family val="2"/>
          </rPr>
          <t xml:space="preserve">Date project or expansion shut down (MM/DD/YYYY)
</t>
        </r>
      </text>
    </comment>
    <comment ref="Z1" authorId="0" shapeId="0" xr:uid="{AD2BA429-3523-4A91-8775-DDC781219889}">
      <text>
        <r>
          <rPr>
            <sz val="10"/>
            <color indexed="81"/>
            <rFont val="Tahoma"/>
            <family val="2"/>
          </rPr>
          <t>Category of LFG energy project type (Electricity, Direct, Renewable Natural Gas)</t>
        </r>
      </text>
    </comment>
    <comment ref="AA1" authorId="0" shapeId="0" xr:uid="{94D78330-B3AD-4B50-9DF3-ACC6DF3CC7B6}">
      <text>
        <r>
          <rPr>
            <sz val="10"/>
            <color indexed="81"/>
            <rFont val="Tahoma"/>
            <family val="2"/>
          </rPr>
          <t xml:space="preserve">Specific type of LFG energy project technology
</t>
        </r>
      </text>
    </comment>
    <comment ref="AB1" authorId="1" shapeId="0" xr:uid="{67A1D1D5-F115-494E-83B1-B099A5132154}">
      <text>
        <r>
          <rPr>
            <sz val="10"/>
            <color indexed="81"/>
            <rFont val="Tahoma"/>
            <family val="2"/>
          </rPr>
          <t xml:space="preserve">Method for delivery of the renewable natural gas (Pipeline Injection, Local Use, Unknown)
</t>
        </r>
      </text>
    </comment>
    <comment ref="AC1" authorId="0" shapeId="0" xr:uid="{75C26809-9D59-4E8A-A2E5-51C547DC7BF4}">
      <text>
        <r>
          <rPr>
            <sz val="10"/>
            <color indexed="81"/>
            <rFont val="Tahoma"/>
            <family val="2"/>
          </rPr>
          <t xml:space="preserve">Actual or estimated electric generation in megawatts for electricity-generating projects
</t>
        </r>
      </text>
    </comment>
    <comment ref="AD1" authorId="0" shapeId="0" xr:uid="{1BD838FF-A55D-4B3A-86DD-E5E7A766F401}">
      <text>
        <r>
          <rPr>
            <sz val="10"/>
            <color indexed="81"/>
            <rFont val="Tahoma"/>
            <family val="2"/>
          </rPr>
          <t xml:space="preserve">Rated capacity in megawatts for electricity-generating projects
</t>
        </r>
      </text>
    </comment>
    <comment ref="AE1" authorId="0" shapeId="0" xr:uid="{54B7AA75-ACC8-410B-97E6-67C132056DCB}">
      <text>
        <r>
          <rPr>
            <sz val="10"/>
            <color indexed="81"/>
            <rFont val="Tahoma"/>
            <family val="2"/>
          </rPr>
          <t xml:space="preserve">Amount of landfill gas flowing to project or that will flow to the project when it becomes operational in million standard cubic feet per day
</t>
        </r>
      </text>
    </comment>
    <comment ref="AF1" authorId="0" shapeId="0" xr:uid="{9B879B38-B6F5-4050-9C05-1314F58DCA24}">
      <text>
        <r>
          <rPr>
            <sz val="10"/>
            <color indexed="81"/>
            <rFont val="Tahoma"/>
            <family val="2"/>
          </rPr>
          <t xml:space="preserve">Direct methane reductions by the energy project for the current year, using global warming potential of 28
</t>
        </r>
      </text>
    </comment>
    <comment ref="AG1" authorId="0" shapeId="0" xr:uid="{1C455CAA-6F61-4BB0-9EB7-F2939E396160}">
      <text>
        <r>
          <rPr>
            <sz val="10"/>
            <color indexed="81"/>
            <rFont val="Tahoma"/>
            <family val="2"/>
          </rPr>
          <t xml:space="preserve">Avoided carbon dioxide emission reductions by the energy project for the current year
</t>
        </r>
      </text>
    </comment>
  </commentList>
</comments>
</file>

<file path=xl/sharedStrings.xml><?xml version="1.0" encoding="utf-8"?>
<sst xmlns="http://schemas.openxmlformats.org/spreadsheetml/2006/main" count="1879" uniqueCount="730">
  <si>
    <t>GHGRP ID</t>
  </si>
  <si>
    <t>Landfill ID</t>
  </si>
  <si>
    <t>Landfill Name</t>
  </si>
  <si>
    <t>State</t>
  </si>
  <si>
    <t>Physical Address</t>
  </si>
  <si>
    <t>City</t>
  </si>
  <si>
    <t>County</t>
  </si>
  <si>
    <t>Zip Code</t>
  </si>
  <si>
    <t>Latitude</t>
  </si>
  <si>
    <t>Longitude</t>
  </si>
  <si>
    <t>Ownership Type</t>
  </si>
  <si>
    <t>Landfill Owner Organization(s)</t>
  </si>
  <si>
    <t>Year Landfill Opened</t>
  </si>
  <si>
    <t>Landfill Closure Year</t>
  </si>
  <si>
    <t>Current Landfill Status</t>
  </si>
  <si>
    <t>Waste in Place (tons)</t>
  </si>
  <si>
    <t>Waste in Place Year</t>
  </si>
  <si>
    <t>LFG Collection System In Place?</t>
  </si>
  <si>
    <t>LFG Collected (mmscfd)</t>
  </si>
  <si>
    <t>LFG Flared (mmscfd)</t>
  </si>
  <si>
    <t>Project ID</t>
  </si>
  <si>
    <t>Current Project Status</t>
  </si>
  <si>
    <t>Project Name</t>
  </si>
  <si>
    <t>Project Start Date</t>
  </si>
  <si>
    <t>Project Shutdown Date</t>
  </si>
  <si>
    <t>Project Type Category</t>
  </si>
  <si>
    <t>LFG Energy Project Type</t>
  </si>
  <si>
    <t>RNG Delivery Method</t>
  </si>
  <si>
    <t>Actual MW Generation</t>
  </si>
  <si>
    <t>Rated MW Capacity</t>
  </si>
  <si>
    <t>LFG Flow to Project (mmscfd)</t>
  </si>
  <si>
    <t>Current Year Emission Reductions (MMTCO2e/yr) - Direct</t>
  </si>
  <si>
    <t>Current Year Emission Reductions (MMTCO2e/yr) - Avoided</t>
  </si>
  <si>
    <t>1006344</t>
  </si>
  <si>
    <t>Augusta County Service Authority Landfill</t>
  </si>
  <si>
    <t>VA</t>
  </si>
  <si>
    <t>749 Christians Creek Road</t>
  </si>
  <si>
    <t>Staunton</t>
  </si>
  <si>
    <t>Augusta</t>
  </si>
  <si>
    <t>24401</t>
  </si>
  <si>
    <t>Public</t>
  </si>
  <si>
    <t>Augusta County, VA; City of Staunton, VA; City of Waynesboro, VA</t>
  </si>
  <si>
    <t>Open</t>
  </si>
  <si>
    <t>No</t>
  </si>
  <si>
    <t>180818-0</t>
  </si>
  <si>
    <t>Candidate</t>
  </si>
  <si>
    <t>Unknown</t>
  </si>
  <si>
    <t>1002639</t>
  </si>
  <si>
    <t>Battle Creek Landfill</t>
  </si>
  <si>
    <t>806 US-340 South 219 Landfill Drive
7 mi. W of Luray</t>
  </si>
  <si>
    <t>Luray</t>
  </si>
  <si>
    <t>Page</t>
  </si>
  <si>
    <t>22835</t>
  </si>
  <si>
    <t>180821-0</t>
  </si>
  <si>
    <t>1011233</t>
  </si>
  <si>
    <t>Bedford County SLF 2</t>
  </si>
  <si>
    <t>1060 Recycle Road
off VA Route 43 South</t>
  </si>
  <si>
    <t>Bedford</t>
  </si>
  <si>
    <t>24523</t>
  </si>
  <si>
    <t>Bedford County, VA</t>
  </si>
  <si>
    <t>Closed</t>
  </si>
  <si>
    <t>Yes</t>
  </si>
  <si>
    <t>180831-0</t>
  </si>
  <si>
    <t>1002100</t>
  </si>
  <si>
    <t>Carroll-Grayson-Galax SW Authority (CGGSWA) Regional Landfill</t>
  </si>
  <si>
    <t>162 Landfill Road</t>
  </si>
  <si>
    <t>Hillsville</t>
  </si>
  <si>
    <t>Carroll</t>
  </si>
  <si>
    <t>24343</t>
  </si>
  <si>
    <t>Carroll-Grayson-Galax Regional Solid Waste Authority, VA</t>
  </si>
  <si>
    <t>180820-0</t>
  </si>
  <si>
    <t>1000881</t>
  </si>
  <si>
    <t>Franklin County SLF</t>
  </si>
  <si>
    <t>9340 Virgil H. Goode Highway
Route 220 South</t>
  </si>
  <si>
    <t>Rocky Mount</t>
  </si>
  <si>
    <t>Franklin</t>
  </si>
  <si>
    <t>24151</t>
  </si>
  <si>
    <t>Franklin County, VA</t>
  </si>
  <si>
    <t>1658-0</t>
  </si>
  <si>
    <t>1005300</t>
  </si>
  <si>
    <t>Livingston Landfill</t>
  </si>
  <si>
    <t>6241 Massey Road</t>
  </si>
  <si>
    <t>Spotsylvania</t>
  </si>
  <si>
    <t>22551</t>
  </si>
  <si>
    <t>Spotsylvania County, VA</t>
  </si>
  <si>
    <t>180822-0</t>
  </si>
  <si>
    <t>1002490</t>
  </si>
  <si>
    <t>Loudoun County SLF</t>
  </si>
  <si>
    <t>21101 Evergreen Mills Road</t>
  </si>
  <si>
    <t>Leesburg</t>
  </si>
  <si>
    <t>Loudoun</t>
  </si>
  <si>
    <t>20175</t>
  </si>
  <si>
    <t>Loudoun County Board of Supervisors, VA</t>
  </si>
  <si>
    <t>1664-0</t>
  </si>
  <si>
    <t>1007397</t>
  </si>
  <si>
    <t>Orange County Landfill</t>
  </si>
  <si>
    <t>11530 Porter Road Route 625</t>
  </si>
  <si>
    <t>Orange</t>
  </si>
  <si>
    <t>22960</t>
  </si>
  <si>
    <t>Orange County, VA</t>
  </si>
  <si>
    <t>181143-0</t>
  </si>
  <si>
    <t>1004446</t>
  </si>
  <si>
    <t>Rockbridge County SLF</t>
  </si>
  <si>
    <t>225 Landfill Road</t>
  </si>
  <si>
    <t>Buena Vista</t>
  </si>
  <si>
    <t>Rockbridge</t>
  </si>
  <si>
    <t>24416</t>
  </si>
  <si>
    <t>Blue Ridge Resource Authority, VA</t>
  </si>
  <si>
    <t>180933-0</t>
  </si>
  <si>
    <t>1007826</t>
  </si>
  <si>
    <t>Rockingham County Landfill</t>
  </si>
  <si>
    <t>2400 Grassy Creek Road
813 Greendale Road</t>
  </si>
  <si>
    <t>Harrisonburg</t>
  </si>
  <si>
    <t>Rockingham</t>
  </si>
  <si>
    <t>22801</t>
  </si>
  <si>
    <t>Rockingham County Department of Public Works, VA</t>
  </si>
  <si>
    <t>201540-0</t>
  </si>
  <si>
    <t>1004847</t>
  </si>
  <si>
    <t>Shenandoah County LF</t>
  </si>
  <si>
    <t>349 Landfill Road
off U.S. Hwy 11</t>
  </si>
  <si>
    <t>Edinburg</t>
  </si>
  <si>
    <t>Shenandoah</t>
  </si>
  <si>
    <t>22824</t>
  </si>
  <si>
    <t>Shenandoah County, VA</t>
  </si>
  <si>
    <t>180441-0</t>
  </si>
  <si>
    <t>1003666</t>
  </si>
  <si>
    <t>Smith Gap Regional Landfill</t>
  </si>
  <si>
    <t>8484 Bradshaw Road</t>
  </si>
  <si>
    <t>Salem</t>
  </si>
  <si>
    <t>Roanoke</t>
  </si>
  <si>
    <t>24153</t>
  </si>
  <si>
    <t>Roanoke Valley Resource Authority, VA</t>
  </si>
  <si>
    <t>1672-0</t>
  </si>
  <si>
    <t>1003826</t>
  </si>
  <si>
    <t>Atlantic Waste Disposal Inc.</t>
  </si>
  <si>
    <t>3474 Atlantic Lane</t>
  </si>
  <si>
    <t>Waverly</t>
  </si>
  <si>
    <t>Sussex</t>
  </si>
  <si>
    <t>23890</t>
  </si>
  <si>
    <t>Private</t>
  </si>
  <si>
    <t>WM</t>
  </si>
  <si>
    <t>200973-0</t>
  </si>
  <si>
    <t>Operational</t>
  </si>
  <si>
    <t>Project #2</t>
  </si>
  <si>
    <t>Direct</t>
  </si>
  <si>
    <t>Leachate Evaporation</t>
  </si>
  <si>
    <t>1007689</t>
  </si>
  <si>
    <t>Bethel LF</t>
  </si>
  <si>
    <t>100 North Park Lane</t>
  </si>
  <si>
    <t>Hampton</t>
  </si>
  <si>
    <t>Hampton city</t>
  </si>
  <si>
    <t>23666</t>
  </si>
  <si>
    <t>180857-0</t>
  </si>
  <si>
    <t>Electricity</t>
  </si>
  <si>
    <t>Reciprocating Engine</t>
  </si>
  <si>
    <t>1007680</t>
  </si>
  <si>
    <t>Brunswick Waste Management Facility</t>
  </si>
  <si>
    <t>107 Mallard Crossing Road</t>
  </si>
  <si>
    <t>Lawrenceville</t>
  </si>
  <si>
    <t>Brunswick</t>
  </si>
  <si>
    <t>23868</t>
  </si>
  <si>
    <t>Republic Services, Inc.</t>
  </si>
  <si>
    <t>180429-0</t>
  </si>
  <si>
    <t>Project #1</t>
  </si>
  <si>
    <t>Project #1, Expansion #1</t>
  </si>
  <si>
    <t>1007583</t>
  </si>
  <si>
    <t>Charles City County SLF</t>
  </si>
  <si>
    <t>8000 Chambers Road</t>
  </si>
  <si>
    <t>Charles City</t>
  </si>
  <si>
    <t>23030</t>
  </si>
  <si>
    <t>180276-0</t>
  </si>
  <si>
    <t>1004848</t>
  </si>
  <si>
    <t>2125 Shakesville Road</t>
  </si>
  <si>
    <t>Bristol</t>
  </si>
  <si>
    <t>Bristol city</t>
  </si>
  <si>
    <t>24201</t>
  </si>
  <si>
    <t>City of Bristol, VA</t>
  </si>
  <si>
    <t>180819-0</t>
  </si>
  <si>
    <t>1003566</t>
  </si>
  <si>
    <t>Concord Turnpike Regional Landfill</t>
  </si>
  <si>
    <t>2525 Concord Turnpike</t>
  </si>
  <si>
    <t>Lynchburg</t>
  </si>
  <si>
    <t>Lynchburg city</t>
  </si>
  <si>
    <t>24504</t>
  </si>
  <si>
    <t>Region 2000 Services Authority</t>
  </si>
  <si>
    <t>1665-1</t>
  </si>
  <si>
    <t>Project #1, De-Expansion #1</t>
  </si>
  <si>
    <t>Boiler</t>
  </si>
  <si>
    <t>1004247</t>
  </si>
  <si>
    <t>Frederick County Regional Landfill</t>
  </si>
  <si>
    <t>280 Landfill Road
Route 719</t>
  </si>
  <si>
    <t>Winchester</t>
  </si>
  <si>
    <t>Frederick</t>
  </si>
  <si>
    <t>22602</t>
  </si>
  <si>
    <t>County of Frederick, VA</t>
  </si>
  <si>
    <t>1660-0</t>
  </si>
  <si>
    <t>Direct Thermal</t>
  </si>
  <si>
    <t>181061-0</t>
  </si>
  <si>
    <t>Hanover 301 LF</t>
  </si>
  <si>
    <t>7301 Courtland Farm Road</t>
  </si>
  <si>
    <t>Hanover</t>
  </si>
  <si>
    <t>23069</t>
  </si>
  <si>
    <t>Hanover County, VA</t>
  </si>
  <si>
    <t>180940-0</t>
  </si>
  <si>
    <t>1006057</t>
  </si>
  <si>
    <t>I-66 Landfill</t>
  </si>
  <si>
    <t>4618 West Ox Road</t>
  </si>
  <si>
    <t>Fairfax</t>
  </si>
  <si>
    <t>22030</t>
  </si>
  <si>
    <t>County of Fairfax, VA</t>
  </si>
  <si>
    <t>181098-2</t>
  </si>
  <si>
    <t>1002110</t>
  </si>
  <si>
    <t>I-95 Landfill</t>
  </si>
  <si>
    <t>9850 Furnace Road</t>
  </si>
  <si>
    <t>Lorton</t>
  </si>
  <si>
    <t>22079</t>
  </si>
  <si>
    <t>1657-1</t>
  </si>
  <si>
    <t>166989-1</t>
  </si>
  <si>
    <t>Project #2, De-Expansion #1</t>
  </si>
  <si>
    <t>1006300</t>
  </si>
  <si>
    <t>King and Queen Landfill</t>
  </si>
  <si>
    <t>1000 Iris Road</t>
  </si>
  <si>
    <t>Little Plymouth</t>
  </si>
  <si>
    <t>King and Queen</t>
  </si>
  <si>
    <t>23091</t>
  </si>
  <si>
    <t>King and Queen County, VA</t>
  </si>
  <si>
    <t>180812-0</t>
  </si>
  <si>
    <t>1007674</t>
  </si>
  <si>
    <t>King George Landfill Inc.</t>
  </si>
  <si>
    <t>10376 Bullock Drive</t>
  </si>
  <si>
    <t>King George</t>
  </si>
  <si>
    <t>22485</t>
  </si>
  <si>
    <t>King George County, VA</t>
  </si>
  <si>
    <t>180122-0</t>
  </si>
  <si>
    <t>Gas Turbine</t>
  </si>
  <si>
    <t>180122-1</t>
  </si>
  <si>
    <t>180122-2</t>
  </si>
  <si>
    <t>Project #1, Expansion #2</t>
  </si>
  <si>
    <t>Cogeneration</t>
  </si>
  <si>
    <t>1007610</t>
  </si>
  <si>
    <t>Maplewood Recycling &amp; Waste Disposal</t>
  </si>
  <si>
    <t>20221 Maplewood Road</t>
  </si>
  <si>
    <t>Jetersville</t>
  </si>
  <si>
    <t>Amelia</t>
  </si>
  <si>
    <t>23083</t>
  </si>
  <si>
    <t>1648-0</t>
  </si>
  <si>
    <t>1004565</t>
  </si>
  <si>
    <t>Martinsville SLF</t>
  </si>
  <si>
    <t>225 Arden Circle</t>
  </si>
  <si>
    <t>Martinsville</t>
  </si>
  <si>
    <t>Henry</t>
  </si>
  <si>
    <t>24112</t>
  </si>
  <si>
    <t>City of Martinsville, VA</t>
  </si>
  <si>
    <t>1667-0</t>
  </si>
  <si>
    <t>1007635</t>
  </si>
  <si>
    <t>Middle Peninsula Landfill</t>
  </si>
  <si>
    <t>3714 Waste Management Way</t>
  </si>
  <si>
    <t>Saluda</t>
  </si>
  <si>
    <t>Gloucester</t>
  </si>
  <si>
    <t>23149</t>
  </si>
  <si>
    <t>180123-0</t>
  </si>
  <si>
    <t>1007662</t>
  </si>
  <si>
    <t>New River Resource Authority SWMF</t>
  </si>
  <si>
    <t>7100 Cloyd's Mountain Road</t>
  </si>
  <si>
    <t>Dublin</t>
  </si>
  <si>
    <t>Pulaski</t>
  </si>
  <si>
    <t>24084</t>
  </si>
  <si>
    <t>New River Resource Authority (NRRA), VA</t>
  </si>
  <si>
    <t>180197-0</t>
  </si>
  <si>
    <t>1005783</t>
  </si>
  <si>
    <t>Newport News City Landfill No. 2</t>
  </si>
  <si>
    <t>15110 Warwick Boulevard
550 Atkinson Way</t>
  </si>
  <si>
    <t>Newport News</t>
  </si>
  <si>
    <t>Newport News city</t>
  </si>
  <si>
    <t>23608</t>
  </si>
  <si>
    <t>City of Newport News, VA</t>
  </si>
  <si>
    <t>1668-0</t>
  </si>
  <si>
    <t>1006252</t>
  </si>
  <si>
    <t>Old Dominion LF</t>
  </si>
  <si>
    <t>2001 Charles City Road</t>
  </si>
  <si>
    <t>Richmond</t>
  </si>
  <si>
    <t>Henrico</t>
  </si>
  <si>
    <t>23231</t>
  </si>
  <si>
    <t>180130-0</t>
  </si>
  <si>
    <t>1004707</t>
  </si>
  <si>
    <t>Prince William County Sanitary Landfill</t>
  </si>
  <si>
    <t>14811 Dumfries Road</t>
  </si>
  <si>
    <t>Manassas</t>
  </si>
  <si>
    <t>Prince William</t>
  </si>
  <si>
    <t>20112</t>
  </si>
  <si>
    <t>Prince William County, VA</t>
  </si>
  <si>
    <t>1671-0</t>
  </si>
  <si>
    <t>1671-1</t>
  </si>
  <si>
    <t>181099-0</t>
  </si>
  <si>
    <t>Project #3</t>
  </si>
  <si>
    <t>181099-1</t>
  </si>
  <si>
    <t>Project #3, Expansion #1</t>
  </si>
  <si>
    <t>1007088</t>
  </si>
  <si>
    <t>Shoosmith SLF</t>
  </si>
  <si>
    <t>11800 Lewis Road</t>
  </si>
  <si>
    <t>Chester</t>
  </si>
  <si>
    <t>Chesterfield</t>
  </si>
  <si>
    <t>23831</t>
  </si>
  <si>
    <t>Shoosmith Brothers</t>
  </si>
  <si>
    <t>1653-0</t>
  </si>
  <si>
    <t>1006071</t>
  </si>
  <si>
    <t>Springfield Road LF</t>
  </si>
  <si>
    <t>10600 Fords Country Lane</t>
  </si>
  <si>
    <t>Glen Allen</t>
  </si>
  <si>
    <t>23060</t>
  </si>
  <si>
    <t>Henrico County, VA</t>
  </si>
  <si>
    <t>1014304</t>
  </si>
  <si>
    <t>SPSA Regional LF</t>
  </si>
  <si>
    <t>1 Bob Foeller Drive</t>
  </si>
  <si>
    <t>Suffolk</t>
  </si>
  <si>
    <t>Suffolk city</t>
  </si>
  <si>
    <t>23434</t>
  </si>
  <si>
    <t>Southeastern Public Service Authority, VA</t>
  </si>
  <si>
    <t>167139-0</t>
  </si>
  <si>
    <t>1007096</t>
  </si>
  <si>
    <t>Stafford County LF</t>
  </si>
  <si>
    <t>489 Eskimo Hill Road</t>
  </si>
  <si>
    <t>Stafford</t>
  </si>
  <si>
    <t>22554</t>
  </si>
  <si>
    <t>Rappahannock Regional Solid Waste Management Board, VA</t>
  </si>
  <si>
    <t>1673-0</t>
  </si>
  <si>
    <t>1006561</t>
  </si>
  <si>
    <t>Virginia Beach Landfill No. 2</t>
  </si>
  <si>
    <t>1989 Jake Sears Road</t>
  </si>
  <si>
    <t>Virginia Beach</t>
  </si>
  <si>
    <t>Virginia Beach city</t>
  </si>
  <si>
    <t>23464</t>
  </si>
  <si>
    <t>City of Virginia Beach, VA</t>
  </si>
  <si>
    <t>Candidate Landfill in VA (Open)</t>
  </si>
  <si>
    <t>NOTES</t>
  </si>
  <si>
    <t>Calculation</t>
  </si>
  <si>
    <t>Assumption</t>
  </si>
  <si>
    <t>Accomack County Northern Landfill</t>
  </si>
  <si>
    <t>9400 Cutler Lane</t>
  </si>
  <si>
    <t>Atlantic</t>
  </si>
  <si>
    <t>Accomack</t>
  </si>
  <si>
    <t>23303</t>
  </si>
  <si>
    <t>Accomack County, VA</t>
  </si>
  <si>
    <t>201427-0</t>
  </si>
  <si>
    <t>Amelia County SLF</t>
  </si>
  <si>
    <t>Landfill Owner of Amelia County SLF</t>
  </si>
  <si>
    <t>1649-0</t>
  </si>
  <si>
    <t>Low Potential</t>
  </si>
  <si>
    <t>1013081</t>
  </si>
  <si>
    <t>Amherst County Landfill</t>
  </si>
  <si>
    <t>715 Kentmoor Farm Road</t>
  </si>
  <si>
    <t>Madison Heights</t>
  </si>
  <si>
    <t>Amherst</t>
  </si>
  <si>
    <t>24572</t>
  </si>
  <si>
    <t>Amherst County Department of Solid Waste, VA</t>
  </si>
  <si>
    <t>180825-0</t>
  </si>
  <si>
    <t>Future Potential</t>
  </si>
  <si>
    <t>1674-0</t>
  </si>
  <si>
    <t>Shutdown</t>
  </si>
  <si>
    <t>1674-1</t>
  </si>
  <si>
    <t>1674-2</t>
  </si>
  <si>
    <t>Bedford City Hylton Site</t>
  </si>
  <si>
    <t>856 Orange Street</t>
  </si>
  <si>
    <t>Town of Bedford, VA</t>
  </si>
  <si>
    <t>1650-0</t>
  </si>
  <si>
    <t>Bedford County SLF</t>
  </si>
  <si>
    <t>Route 714
Falling Creek Road</t>
  </si>
  <si>
    <t>1651-0</t>
  </si>
  <si>
    <t>1661-0</t>
  </si>
  <si>
    <t>Botetourt County Landfill</t>
  </si>
  <si>
    <t>259 Landfill Road</t>
  </si>
  <si>
    <t>Troutville</t>
  </si>
  <si>
    <t>Botetourt</t>
  </si>
  <si>
    <t>24175</t>
  </si>
  <si>
    <t>Botetourt County, VA</t>
  </si>
  <si>
    <t>180827-0</t>
  </si>
  <si>
    <t>Bristol Integrated Solid Waste Management Facility</t>
  </si>
  <si>
    <t>1005719</t>
  </si>
  <si>
    <t>Campbell County Landfill</t>
  </si>
  <si>
    <t>427 Livestock Road</t>
  </si>
  <si>
    <t>Rustburg</t>
  </si>
  <si>
    <t>Campbell</t>
  </si>
  <si>
    <t>24588</t>
  </si>
  <si>
    <t>Campbell County, VA</t>
  </si>
  <si>
    <t>201111-0</t>
  </si>
  <si>
    <t>Caroline County LF</t>
  </si>
  <si>
    <t>18280 Lakewood Road</t>
  </si>
  <si>
    <t>Bowling Green</t>
  </si>
  <si>
    <t>Caroline</t>
  </si>
  <si>
    <t>22427</t>
  </si>
  <si>
    <t>Caroline County Dept. of Public Works, VA</t>
  </si>
  <si>
    <t>180923-0</t>
  </si>
  <si>
    <t>Carver Heights LF</t>
  </si>
  <si>
    <t>Chesterfield County, VA</t>
  </si>
  <si>
    <t>1678-0</t>
  </si>
  <si>
    <t>1652-0</t>
  </si>
  <si>
    <t>201542-0</t>
  </si>
  <si>
    <t>1004762</t>
  </si>
  <si>
    <t>Chesterfield County Northern Area LF</t>
  </si>
  <si>
    <t>3200 Warbro Road</t>
  </si>
  <si>
    <t>Midlothian</t>
  </si>
  <si>
    <t>23112</t>
  </si>
  <si>
    <t>1654-0</t>
  </si>
  <si>
    <t>Microturbine</t>
  </si>
  <si>
    <t>1665-0</t>
  </si>
  <si>
    <t>Combination Project</t>
  </si>
  <si>
    <t>1007443</t>
  </si>
  <si>
    <t>Corral Farm Landfill</t>
  </si>
  <si>
    <t>6438 College Street
8477 Bingham Road</t>
  </si>
  <si>
    <t>Warrenton</t>
  </si>
  <si>
    <t>Fauquier</t>
  </si>
  <si>
    <t>20187</t>
  </si>
  <si>
    <t>Fauquier County Department of Environmental Services, VA</t>
  </si>
  <si>
    <t>180102-0</t>
  </si>
  <si>
    <t>Danville City SLF</t>
  </si>
  <si>
    <t>Airport Road South of U.S. 58/360</t>
  </si>
  <si>
    <t>Danville</t>
  </si>
  <si>
    <t>Danville city</t>
  </si>
  <si>
    <t>24543</t>
  </si>
  <si>
    <t>Landfill Owner of Danville City SLF</t>
  </si>
  <si>
    <t>1656-0</t>
  </si>
  <si>
    <t>Dinwiddie County Landfill</t>
  </si>
  <si>
    <t>10817 Wheelers Pond Road</t>
  </si>
  <si>
    <t>Dinwiddie</t>
  </si>
  <si>
    <t>23841</t>
  </si>
  <si>
    <t>Dinwiddie County</t>
  </si>
  <si>
    <t>1679-0</t>
  </si>
  <si>
    <t>Greene County Landfill</t>
  </si>
  <si>
    <t>358 Mays Road</t>
  </si>
  <si>
    <t>Stanardsville</t>
  </si>
  <si>
    <t>Greene</t>
  </si>
  <si>
    <t>22968</t>
  </si>
  <si>
    <t>Greene County, VA</t>
  </si>
  <si>
    <t>1682-0</t>
  </si>
  <si>
    <t>Greensville County LF</t>
  </si>
  <si>
    <t>980 Maclins Creek Road</t>
  </si>
  <si>
    <t>Emporia</t>
  </si>
  <si>
    <t>Greensville</t>
  </si>
  <si>
    <t>23847</t>
  </si>
  <si>
    <t>Greensville County, VA</t>
  </si>
  <si>
    <t>180826-0</t>
  </si>
  <si>
    <t>181098-0</t>
  </si>
  <si>
    <t>Project #1 - Phase 1</t>
  </si>
  <si>
    <t>181098-1</t>
  </si>
  <si>
    <t>Project #1 - Phase 2</t>
  </si>
  <si>
    <t>1657-0</t>
  </si>
  <si>
    <t>166989-0</t>
  </si>
  <si>
    <t>180817-0</t>
  </si>
  <si>
    <t>181041-0</t>
  </si>
  <si>
    <t>Project #4</t>
  </si>
  <si>
    <t>1011257</t>
  </si>
  <si>
    <t>Ivy Material Utilization Center</t>
  </si>
  <si>
    <t>4576 Dick Woods Road</t>
  </si>
  <si>
    <t>Charlottesville</t>
  </si>
  <si>
    <t>Albemarle</t>
  </si>
  <si>
    <t>22903</t>
  </si>
  <si>
    <t>Rivanna Solid Waste Authority, VA</t>
  </si>
  <si>
    <t>1647-0</t>
  </si>
  <si>
    <t>201753-0</t>
  </si>
  <si>
    <t>Planned</t>
  </si>
  <si>
    <t>Renewable Natural Gas</t>
  </si>
  <si>
    <t>Other</t>
  </si>
  <si>
    <t>Pipeline Injection</t>
  </si>
  <si>
    <t>Page County, VA</t>
  </si>
  <si>
    <t>Louisa County Sanitary Landfill</t>
  </si>
  <si>
    <t>807 Moorfield Road</t>
  </si>
  <si>
    <t>Mineral</t>
  </si>
  <si>
    <t>Louisa</t>
  </si>
  <si>
    <t>23117</t>
  </si>
  <si>
    <t>Louisa County, VA</t>
  </si>
  <si>
    <t>201428-0</t>
  </si>
  <si>
    <t>1013659</t>
  </si>
  <si>
    <t>Lunenburg Disposal &amp; Recycling Center</t>
  </si>
  <si>
    <t>45 Landfill Road
Off State Route 659 (Old Mansion Road)</t>
  </si>
  <si>
    <t>Lunenburg</t>
  </si>
  <si>
    <t>23952</t>
  </si>
  <si>
    <t>Container First Services (CFS)</t>
  </si>
  <si>
    <t>180829-0</t>
  </si>
  <si>
    <t>Construction</t>
  </si>
  <si>
    <t>Lynchburg City LF</t>
  </si>
  <si>
    <t>City of Lynchburg</t>
  </si>
  <si>
    <t>Madison District LF</t>
  </si>
  <si>
    <t>County Road 728 North of Route 60</t>
  </si>
  <si>
    <t>Cumberland</t>
  </si>
  <si>
    <t>23040</t>
  </si>
  <si>
    <t>Cumberland County, VA</t>
  </si>
  <si>
    <t>1655-0</t>
  </si>
  <si>
    <t>201557-0</t>
  </si>
  <si>
    <t>1007038</t>
  </si>
  <si>
    <t>Mecklenburg County LF</t>
  </si>
  <si>
    <t>518 Landfill Road</t>
  </si>
  <si>
    <t>Baskerville</t>
  </si>
  <si>
    <t>Mecklenburg</t>
  </si>
  <si>
    <t>23915</t>
  </si>
  <si>
    <t>Mecklenburg County, VA</t>
  </si>
  <si>
    <t>181092-0</t>
  </si>
  <si>
    <t>1005827</t>
  </si>
  <si>
    <t>Menchville Road Landfill</t>
  </si>
  <si>
    <t>513 Oyster Point Road</t>
  </si>
  <si>
    <t>23602</t>
  </si>
  <si>
    <t>180101-0</t>
  </si>
  <si>
    <t>1005096</t>
  </si>
  <si>
    <t>Mid-County Landfill</t>
  </si>
  <si>
    <t>555 Authority Drive</t>
  </si>
  <si>
    <t>Christiansburg</t>
  </si>
  <si>
    <t>Montgomery</t>
  </si>
  <si>
    <t>24073</t>
  </si>
  <si>
    <t>Montgomery Regional Solid Waste Authority, VA</t>
  </si>
  <si>
    <t>180196-0</t>
  </si>
  <si>
    <t>201558-0</t>
  </si>
  <si>
    <t>Northampton County Sanitary Landfill</t>
  </si>
  <si>
    <t>20371 Seaside Road</t>
  </si>
  <si>
    <t>Cape Charles</t>
  </si>
  <si>
    <t>Northampton</t>
  </si>
  <si>
    <t>23310</t>
  </si>
  <si>
    <t>Northampton County, VA</t>
  </si>
  <si>
    <t>180230-0</t>
  </si>
  <si>
    <t>Nottoway County Sanitary Landfill - Blackstone</t>
  </si>
  <si>
    <t>349 Livestock Road</t>
  </si>
  <si>
    <t>Blackstone</t>
  </si>
  <si>
    <t>Nottoway</t>
  </si>
  <si>
    <t>23824</t>
  </si>
  <si>
    <t>Nottoway County, VA</t>
  </si>
  <si>
    <t>201429-0</t>
  </si>
  <si>
    <t>Page County Landfill</t>
  </si>
  <si>
    <t>774 Eldon Yates Drive</t>
  </si>
  <si>
    <t>Stanley</t>
  </si>
  <si>
    <t>22851</t>
  </si>
  <si>
    <t>180198-0</t>
  </si>
  <si>
    <t>Peters Mountain LF</t>
  </si>
  <si>
    <t>Route 600</t>
  </si>
  <si>
    <t>Covington</t>
  </si>
  <si>
    <t>Alleghany</t>
  </si>
  <si>
    <t>24426</t>
  </si>
  <si>
    <t>Covington City, VA</t>
  </si>
  <si>
    <t>180830-0</t>
  </si>
  <si>
    <t>Pittsylvania County Landfill</t>
  </si>
  <si>
    <t>382 Rainbow Lane</t>
  </si>
  <si>
    <t>Dry Fork</t>
  </si>
  <si>
    <t>Pittsylvania</t>
  </si>
  <si>
    <t>24549</t>
  </si>
  <si>
    <t>Pittsylvania County, VA</t>
  </si>
  <si>
    <t>180824-0</t>
  </si>
  <si>
    <t>Prince Edward County SLF</t>
  </si>
  <si>
    <t>130 Trashmore Road
off Route 648, 7 mi west of Farmville</t>
  </si>
  <si>
    <t>Farmville</t>
  </si>
  <si>
    <t>Prince Edward</t>
  </si>
  <si>
    <t>23901</t>
  </si>
  <si>
    <t>Prince Edward County, VA</t>
  </si>
  <si>
    <t>180828-0</t>
  </si>
  <si>
    <t>181089-0</t>
  </si>
  <si>
    <t>201704-0</t>
  </si>
  <si>
    <t>1010693</t>
  </si>
  <si>
    <t>Region 2000 Regional Landfill - Livestock Road Facility</t>
  </si>
  <si>
    <t>361 Livestock Road</t>
  </si>
  <si>
    <t>180823-0</t>
  </si>
  <si>
    <t>1007354</t>
  </si>
  <si>
    <t>Richmond Landfill</t>
  </si>
  <si>
    <t>2325 Charles City Road</t>
  </si>
  <si>
    <t>1681-0</t>
  </si>
  <si>
    <t>1003667</t>
  </si>
  <si>
    <t>Roanoke Regional Landfill</t>
  </si>
  <si>
    <t>3442 Rutrough Road</t>
  </si>
  <si>
    <t>24014</t>
  </si>
  <si>
    <t>166981-0</t>
  </si>
  <si>
    <t>180195-0</t>
  </si>
  <si>
    <t>Scott County Sanitary LF</t>
  </si>
  <si>
    <t>596 Landfill Lane</t>
  </si>
  <si>
    <t>Gate City</t>
  </si>
  <si>
    <t>Scott</t>
  </si>
  <si>
    <t>24251</t>
  </si>
  <si>
    <t>Scott County, VA</t>
  </si>
  <si>
    <t>181094-0</t>
  </si>
  <si>
    <t>201719-0</t>
  </si>
  <si>
    <t>Vehicle Fuel</t>
  </si>
  <si>
    <t>South Boston Sanitary LF</t>
  </si>
  <si>
    <t>2411 Younger Avenue</t>
  </si>
  <si>
    <t>South Boston</t>
  </si>
  <si>
    <t>Halifax</t>
  </si>
  <si>
    <t>24592</t>
  </si>
  <si>
    <t>Town of South Boston</t>
  </si>
  <si>
    <t>181093-0</t>
  </si>
  <si>
    <t>1680-0</t>
  </si>
  <si>
    <t>166988-0</t>
  </si>
  <si>
    <t>1676-0</t>
  </si>
  <si>
    <t>201697-0</t>
  </si>
  <si>
    <t>1010994</t>
  </si>
  <si>
    <t>SRPSA Butcher Creek Landfill</t>
  </si>
  <si>
    <t>4803 Highway 92</t>
  </si>
  <si>
    <t>Chase City</t>
  </si>
  <si>
    <t>23924</t>
  </si>
  <si>
    <t>Southside Regional Public Service Authority, VA</t>
  </si>
  <si>
    <t>200928-0</t>
  </si>
  <si>
    <t>1005371</t>
  </si>
  <si>
    <t>Tazewell County Landfill</t>
  </si>
  <si>
    <t>245 Lynn Hollow Road</t>
  </si>
  <si>
    <t>North Tazewell</t>
  </si>
  <si>
    <t>Tazewell</t>
  </si>
  <si>
    <t>24630</t>
  </si>
  <si>
    <t>Tazewell County Board of Supervisors</t>
  </si>
  <si>
    <t>167130-0</t>
  </si>
  <si>
    <t>1003322</t>
  </si>
  <si>
    <t>Tri-City Regional Landfill</t>
  </si>
  <si>
    <t>390 Industrial Drive</t>
  </si>
  <si>
    <t>Petersburg</t>
  </si>
  <si>
    <t>Petersburg city</t>
  </si>
  <si>
    <t>23803</t>
  </si>
  <si>
    <t>1670-0</t>
  </si>
  <si>
    <t>1675-0</t>
  </si>
  <si>
    <t>Wise County Sanitary Landfill</t>
  </si>
  <si>
    <t>5401-B Kent Junction Road</t>
  </si>
  <si>
    <t>Norton</t>
  </si>
  <si>
    <t>Wise</t>
  </si>
  <si>
    <t>24273</t>
  </si>
  <si>
    <t>Wise County, VA</t>
  </si>
  <si>
    <t>180832-0</t>
  </si>
  <si>
    <t xml:space="preserve">Similar Sized Operational Landfill in VA </t>
  </si>
  <si>
    <t>Frederick County Landfill Project Information</t>
  </si>
  <si>
    <t>https://www.scsengineers.com/scs-press-release/scs-engineers-helps-frederick-county-regional-landfill-convert-its-greenhouse-gases-into-energy-and-income/</t>
  </si>
  <si>
    <t>Current LMOP Data and GHG Calculations</t>
  </si>
  <si>
    <t>Cumulative GHG Emission Reductions (2025-2030) mtCO2e</t>
  </si>
  <si>
    <t>CPRG Example Landfill Calculations</t>
  </si>
  <si>
    <t>Annual Emission Reductions (MMTCO2e/yr) - Direct</t>
  </si>
  <si>
    <t>Annual Emission Reductions (MMTCO2e/yr) - Avoided</t>
  </si>
  <si>
    <t>Largest waste in place candidate landfill (Augusta County Service Authority Landfill), 2022 data</t>
  </si>
  <si>
    <t>Similarly sized landfill in terms of waste in place and with available detailed project data (Frederick County Landfill), 2022 data</t>
  </si>
  <si>
    <t>Direct methane reductions by the energy project for the current year, using global warming potential of 28</t>
  </si>
  <si>
    <t>Avoided carbon dioxide emission reductions by the energy project for the current year</t>
  </si>
  <si>
    <t>Key and Definitions</t>
  </si>
  <si>
    <t>CPI (accounting for inflation from 2010 to 2024)</t>
  </si>
  <si>
    <t xml:space="preserve">U.S. Bureau of Labor Statistics: https://data.bls.gov/cgi-bin/cpicalc.pl </t>
  </si>
  <si>
    <t>Cost (in 2024$)</t>
  </si>
  <si>
    <t>Cost (in 2010$)</t>
  </si>
  <si>
    <t xml:space="preserve">Data from LMOP Data Base: </t>
  </si>
  <si>
    <t xml:space="preserve">https://www.epa.gov/lmop/project-and-landfill-data-state </t>
  </si>
  <si>
    <t>Cost-effectiveness (capital costs/2025-2030 cumulative GHG reductions, $/mtCO2e)</t>
  </si>
  <si>
    <t>GHG emission reductions (mtco2e) 2025-2030</t>
  </si>
  <si>
    <t>GHG emission reductions (mtco2e) 2025-2050</t>
  </si>
  <si>
    <t>CPRG Funding</t>
  </si>
  <si>
    <t>Total Cost</t>
  </si>
  <si>
    <t>CPRG Cost/Total Project Cost Ratio</t>
  </si>
  <si>
    <t>CPRG GHG emission reductions (mtco2e) 2025-2030</t>
  </si>
  <si>
    <t>CPRG GHG emission reductions (mtco2e) 2025-2050</t>
  </si>
  <si>
    <t>CPRG Cost -Effectiveness</t>
  </si>
  <si>
    <t xml:space="preserve">VA Methane Project 1: Fugitive Coal Mine Methane Capture &amp; Utilization </t>
  </si>
  <si>
    <t>VA Methane Project 2: Landfill Methane Capture &amp; Utilization</t>
  </si>
  <si>
    <t>Priority Methane Reduction Projects in Virginia</t>
  </si>
  <si>
    <t>Notes</t>
  </si>
  <si>
    <t>Starts June 2026</t>
  </si>
  <si>
    <t>Portion Sizes</t>
  </si>
  <si>
    <t>Calculated by ReFED based on data from various sources. See https://insights.refed.com/methodology for more information. Data last updated November 02 2023</t>
  </si>
  <si>
    <t>solution_group</t>
  </si>
  <si>
    <t>solution_priority_action_area</t>
  </si>
  <si>
    <t>solution_name</t>
  </si>
  <si>
    <t>state</t>
  </si>
  <si>
    <t>annual_tons_diversion_potential</t>
  </si>
  <si>
    <t>annual_mtco2e_reduction_potential</t>
  </si>
  <si>
    <t>annual_meal_equivalents_diverted</t>
  </si>
  <si>
    <t>annual_us_dollars_cost</t>
  </si>
  <si>
    <t>annual_us_dollars_gross_financial_benefit</t>
  </si>
  <si>
    <t>annual_us_dollars_net_financial_benefit</t>
  </si>
  <si>
    <t>Prevention</t>
  </si>
  <si>
    <t>Enhance Product Distribution</t>
  </si>
  <si>
    <t>Decreased Transit Time</t>
  </si>
  <si>
    <t>Virginia</t>
  </si>
  <si>
    <t>First Expired First Out</t>
  </si>
  <si>
    <t>Intelligent Routing</t>
  </si>
  <si>
    <t>Reduced Warehouse Handling</t>
  </si>
  <si>
    <t>Temperature Monitoring (Pallet Transport)</t>
  </si>
  <si>
    <t>Maximize Product Utilization</t>
  </si>
  <si>
    <t>Active &amp; Intelligent Packaging</t>
  </si>
  <si>
    <t>Manufacturing Byproduct Utilization (Upcycling)</t>
  </si>
  <si>
    <t>Manufacturing Line Optimization</t>
  </si>
  <si>
    <t>Optimize The Harvest</t>
  </si>
  <si>
    <t>Buyer Specification Expansion</t>
  </si>
  <si>
    <t>Gleaning</t>
  </si>
  <si>
    <t>Imperfect &amp; Surplus Produce Channels</t>
  </si>
  <si>
    <t>Partial Order Acceptance</t>
  </si>
  <si>
    <t>Refine Product Management</t>
  </si>
  <si>
    <t>Assisted Distressed Sales</t>
  </si>
  <si>
    <t>Decreased Minimum Order Quantity</t>
  </si>
  <si>
    <t>Dynamic Pricing</t>
  </si>
  <si>
    <t>Enhanced Demand Planning</t>
  </si>
  <si>
    <t>Increased Delivery Frequency</t>
  </si>
  <si>
    <t>Markdown Alert Applications</t>
  </si>
  <si>
    <t>Minimized On Hand Inventory</t>
  </si>
  <si>
    <t>Temperature Monitoring (Foodservice)</t>
  </si>
  <si>
    <t>Waste Tracking (Foodservice)</t>
  </si>
  <si>
    <t>Reshape Consumer Environments</t>
  </si>
  <si>
    <t>Buffet Signage</t>
  </si>
  <si>
    <t>Consumer Education Campaigns</t>
  </si>
  <si>
    <t>K-12 Education Campaigns</t>
  </si>
  <si>
    <t>K-12 Lunch Improvements</t>
  </si>
  <si>
    <t>Meal Kits</t>
  </si>
  <si>
    <t>Package Design</t>
  </si>
  <si>
    <t>Small Plates</t>
  </si>
  <si>
    <t>Standardized Date Labels</t>
  </si>
  <si>
    <t>Trayless</t>
  </si>
  <si>
    <t>Recycling</t>
  </si>
  <si>
    <t>Recycle Anything Remaining</t>
  </si>
  <si>
    <t>Centralized Anaerobic Digestion</t>
  </si>
  <si>
    <t>Centralized Composting</t>
  </si>
  <si>
    <t>Co-Digestion At Wastewater Treatment Plants</t>
  </si>
  <si>
    <t>Community Composting</t>
  </si>
  <si>
    <t>Home Composting</t>
  </si>
  <si>
    <t>Livestock Feed</t>
  </si>
  <si>
    <t>Rescue</t>
  </si>
  <si>
    <t>Strengthen Food Rescue</t>
  </si>
  <si>
    <t>Donation Coordination &amp; Matching</t>
  </si>
  <si>
    <t>Donation Education</t>
  </si>
  <si>
    <t>Donation Storage Handling &amp; Capacity</t>
  </si>
  <si>
    <t>Donation Transportation</t>
  </si>
  <si>
    <t>Donation Value-Added Processing</t>
  </si>
  <si>
    <t xml:space="preserve">https://insights-engine.refed.org/solution-database?capital_type=public&amp;dataView=total&amp;indicator=total-mtco2e-avoided&amp;state=VA </t>
  </si>
  <si>
    <t>Food Waste Reduction</t>
  </si>
  <si>
    <t>Row Labels</t>
  </si>
  <si>
    <t>Grand Total</t>
  </si>
  <si>
    <t>Sum of annual_tons_diversion_potential</t>
  </si>
  <si>
    <t>Sum of annual_mtco2e_reduction_potential</t>
  </si>
  <si>
    <t>Sum of annual_us_dollars_cost</t>
  </si>
  <si>
    <t>Weighted Avergae Cost per Ton Reduced</t>
  </si>
  <si>
    <t>Share of Diversion Potential</t>
  </si>
  <si>
    <t>Cost per ton GHG (MTCO2e)</t>
  </si>
  <si>
    <t>Pivot from ReFED for Virginia for Target Actions for CPRG Funding</t>
  </si>
  <si>
    <t>Action Type</t>
  </si>
  <si>
    <t>GHG Calculations for the Virginia Department of Environmental Quality CPRG Implementation Grant entitled: "Priority Methane Reduction Projects in Virginia"</t>
  </si>
  <si>
    <t>Installation of wells and CMM technology occurs is phased January 2027 to May 2030 (29 months or 2.42 years) and GHG reductions are scaled accordingly</t>
  </si>
  <si>
    <t>Assumes start year of 2029</t>
  </si>
  <si>
    <t>Projects start January 2029</t>
  </si>
  <si>
    <t>VA Methane Project 3: Food Waste Rescue and Composting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</si>
</sst>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0"/>
    <numFmt numFmtId="165" formatCode="0.00000"/>
    <numFmt numFmtId="166" formatCode="0.000"/>
    <numFmt numFmtId="167" formatCode="_(&quot;$&quot;* #,##0_);_(&quot;$&quot;* \(#,##0\);_(&quot;$&quot;* &quot;-&quot;??_);_(@_)"/>
  </numFmts>
  <fonts count="1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name val="Aptos Narrow"/>
      <family val="2"/>
      <scheme val="minor"/>
    </font>
    <font>
      <sz val="10"/>
      <color indexed="81"/>
      <name val="Tahoma"/>
      <family val="2"/>
    </font>
    <font>
      <sz val="9"/>
      <name val="Aptos Narrow"/>
      <family val="2"/>
      <scheme val="minor"/>
    </font>
    <font>
      <sz val="10"/>
      <name val="MS Sans Serif"/>
    </font>
    <font>
      <u/>
      <sz val="11"/>
      <color theme="10"/>
      <name val="Aptos Narrow"/>
      <family val="2"/>
      <scheme val="minor"/>
    </font>
    <font>
      <b/>
      <sz val="12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0" fontId="9" fillId="0" borderId="0" applyNumberFormat="0" applyFill="0" applyBorder="0" applyAlignment="0" applyProtection="0"/>
    <xf numFmtId="9" fontId="1" fillId="0" borderId="0" applyFont="0" applyFill="0" applyBorder="0" applyAlignment="0" applyProtection="0"/>
  </cellStyleXfs>
  <cellXfs count="65">
    <xf numFmtId="0" fontId="0" fillId="0" borderId="0" xfId="0"/>
    <xf numFmtId="0" fontId="3" fillId="0" borderId="0" xfId="0" applyFont="1"/>
    <xf numFmtId="3" fontId="0" fillId="3" borderId="0" xfId="0" applyNumberFormat="1" applyFill="1"/>
    <xf numFmtId="0" fontId="0" fillId="3" borderId="0" xfId="0" applyFill="1"/>
    <xf numFmtId="0" fontId="0" fillId="4" borderId="0" xfId="0" applyFill="1"/>
    <xf numFmtId="3" fontId="2" fillId="5" borderId="0" xfId="0" applyNumberFormat="1" applyFont="1" applyFill="1" applyAlignment="1">
      <alignment horizontal="center" textRotation="90" wrapText="1"/>
    </xf>
    <xf numFmtId="0" fontId="2" fillId="5" borderId="0" xfId="0" applyFont="1" applyFill="1" applyAlignment="1">
      <alignment horizontal="center" wrapText="1"/>
    </xf>
    <xf numFmtId="0" fontId="2" fillId="5" borderId="0" xfId="0" applyFont="1" applyFill="1" applyAlignment="1">
      <alignment horizontal="center" textRotation="90" wrapText="1"/>
    </xf>
    <xf numFmtId="164" fontId="2" fillId="5" borderId="0" xfId="0" applyNumberFormat="1" applyFont="1" applyFill="1" applyAlignment="1">
      <alignment horizontal="center" wrapText="1"/>
    </xf>
    <xf numFmtId="0" fontId="5" fillId="2" borderId="1" xfId="3" applyFont="1" applyFill="1" applyBorder="1" applyAlignment="1">
      <alignment horizontal="center" textRotation="90" wrapText="1"/>
    </xf>
    <xf numFmtId="0" fontId="5" fillId="2" borderId="1" xfId="3" applyFont="1" applyFill="1" applyBorder="1" applyAlignment="1">
      <alignment horizontal="center" wrapText="1"/>
    </xf>
    <xf numFmtId="3" fontId="5" fillId="2" borderId="1" xfId="3" applyNumberFormat="1" applyFont="1" applyFill="1" applyBorder="1" applyAlignment="1">
      <alignment horizontal="center" textRotation="90" wrapText="1"/>
    </xf>
    <xf numFmtId="14" fontId="5" fillId="2" borderId="1" xfId="3" applyNumberFormat="1" applyFont="1" applyFill="1" applyBorder="1" applyAlignment="1">
      <alignment horizontal="center" wrapText="1"/>
    </xf>
    <xf numFmtId="164" fontId="5" fillId="2" borderId="1" xfId="3" applyNumberFormat="1" applyFont="1" applyFill="1" applyBorder="1" applyAlignment="1">
      <alignment horizontal="center" wrapText="1"/>
    </xf>
    <xf numFmtId="0" fontId="5" fillId="0" borderId="0" xfId="3" applyFont="1" applyAlignment="1">
      <alignment horizontal="center" wrapText="1"/>
    </xf>
    <xf numFmtId="49" fontId="7" fillId="0" borderId="3" xfId="3" applyNumberFormat="1" applyFont="1" applyBorder="1" applyAlignment="1">
      <alignment wrapText="1"/>
    </xf>
    <xf numFmtId="0" fontId="7" fillId="0" borderId="3" xfId="3" applyFont="1" applyBorder="1" applyAlignment="1">
      <alignment wrapText="1"/>
    </xf>
    <xf numFmtId="3" fontId="7" fillId="0" borderId="3" xfId="3" applyNumberFormat="1" applyFont="1" applyBorder="1" applyAlignment="1">
      <alignment wrapText="1"/>
    </xf>
    <xf numFmtId="14" fontId="7" fillId="0" borderId="3" xfId="3" applyNumberFormat="1" applyFont="1" applyBorder="1" applyAlignment="1">
      <alignment wrapText="1"/>
    </xf>
    <xf numFmtId="0" fontId="7" fillId="0" borderId="0" xfId="3" applyFont="1" applyAlignment="1">
      <alignment wrapText="1"/>
    </xf>
    <xf numFmtId="49" fontId="7" fillId="0" borderId="2" xfId="3" applyNumberFormat="1" applyFont="1" applyBorder="1" applyAlignment="1">
      <alignment wrapText="1"/>
    </xf>
    <xf numFmtId="0" fontId="7" fillId="0" borderId="2" xfId="3" applyFont="1" applyBorder="1" applyAlignment="1">
      <alignment wrapText="1"/>
    </xf>
    <xf numFmtId="3" fontId="7" fillId="0" borderId="2" xfId="3" applyNumberFormat="1" applyFont="1" applyBorder="1" applyAlignment="1">
      <alignment wrapText="1"/>
    </xf>
    <xf numFmtId="14" fontId="7" fillId="0" borderId="2" xfId="3" applyNumberFormat="1" applyFont="1" applyBorder="1" applyAlignment="1">
      <alignment wrapText="1"/>
    </xf>
    <xf numFmtId="49" fontId="7" fillId="0" borderId="4" xfId="3" applyNumberFormat="1" applyFont="1" applyBorder="1" applyAlignment="1">
      <alignment wrapText="1"/>
    </xf>
    <xf numFmtId="0" fontId="7" fillId="0" borderId="4" xfId="3" applyFont="1" applyBorder="1" applyAlignment="1">
      <alignment wrapText="1"/>
    </xf>
    <xf numFmtId="3" fontId="7" fillId="0" borderId="4" xfId="3" applyNumberFormat="1" applyFont="1" applyBorder="1" applyAlignment="1">
      <alignment wrapText="1"/>
    </xf>
    <xf numFmtId="14" fontId="7" fillId="0" borderId="4" xfId="3" applyNumberFormat="1" applyFont="1" applyBorder="1" applyAlignment="1">
      <alignment wrapText="1"/>
    </xf>
    <xf numFmtId="0" fontId="8" fillId="0" borderId="0" xfId="3"/>
    <xf numFmtId="14" fontId="8" fillId="0" borderId="0" xfId="3" applyNumberFormat="1"/>
    <xf numFmtId="0" fontId="9" fillId="0" borderId="0" xfId="4"/>
    <xf numFmtId="0" fontId="4" fillId="0" borderId="0" xfId="0" applyFont="1"/>
    <xf numFmtId="0" fontId="4" fillId="0" borderId="0" xfId="0" applyFont="1" applyAlignment="1">
      <alignment wrapText="1"/>
    </xf>
    <xf numFmtId="0" fontId="4" fillId="6" borderId="0" xfId="0" applyFont="1" applyFill="1"/>
    <xf numFmtId="0" fontId="0" fillId="6" borderId="0" xfId="0" applyFill="1"/>
    <xf numFmtId="0" fontId="4" fillId="0" borderId="0" xfId="0" applyFont="1" applyAlignment="1">
      <alignment vertical="top"/>
    </xf>
    <xf numFmtId="165" fontId="0" fillId="3" borderId="0" xfId="0" applyNumberFormat="1" applyFill="1"/>
    <xf numFmtId="164" fontId="0" fillId="3" borderId="0" xfId="0" applyNumberFormat="1" applyFill="1"/>
    <xf numFmtId="166" fontId="0" fillId="0" borderId="0" xfId="0" applyNumberFormat="1"/>
    <xf numFmtId="166" fontId="0" fillId="3" borderId="0" xfId="0" applyNumberFormat="1" applyFill="1"/>
    <xf numFmtId="165" fontId="0" fillId="0" borderId="0" xfId="0" applyNumberFormat="1"/>
    <xf numFmtId="164" fontId="0" fillId="0" borderId="0" xfId="0" applyNumberFormat="1"/>
    <xf numFmtId="0" fontId="0" fillId="0" borderId="0" xfId="0" applyAlignment="1">
      <alignment horizontal="center"/>
    </xf>
    <xf numFmtId="44" fontId="0" fillId="0" borderId="0" xfId="0" applyNumberFormat="1"/>
    <xf numFmtId="43" fontId="0" fillId="0" borderId="0" xfId="1" applyFont="1"/>
    <xf numFmtId="0" fontId="0" fillId="3" borderId="0" xfId="0" applyFill="1" applyAlignment="1">
      <alignment wrapText="1"/>
    </xf>
    <xf numFmtId="167" fontId="0" fillId="0" borderId="0" xfId="2" applyNumberFormat="1" applyFont="1"/>
    <xf numFmtId="167" fontId="0" fillId="0" borderId="0" xfId="0" applyNumberFormat="1"/>
    <xf numFmtId="0" fontId="10" fillId="4" borderId="0" xfId="0" applyFont="1" applyFill="1"/>
    <xf numFmtId="0" fontId="11" fillId="0" borderId="0" xfId="0" applyFont="1"/>
    <xf numFmtId="0" fontId="11" fillId="0" borderId="0" xfId="0" applyFont="1" applyAlignment="1">
      <alignment wrapText="1"/>
    </xf>
    <xf numFmtId="0" fontId="11" fillId="0" borderId="5" xfId="0" applyFont="1" applyBorder="1" applyAlignment="1">
      <alignment wrapText="1"/>
    </xf>
    <xf numFmtId="0" fontId="12" fillId="0" borderId="5" xfId="0" applyFont="1" applyBorder="1" applyAlignment="1">
      <alignment horizontal="center" vertical="center" wrapText="1"/>
    </xf>
    <xf numFmtId="43" fontId="12" fillId="0" borderId="0" xfId="1" applyFont="1"/>
    <xf numFmtId="167" fontId="12" fillId="0" borderId="0" xfId="2" applyNumberFormat="1" applyFont="1"/>
    <xf numFmtId="43" fontId="11" fillId="0" borderId="0" xfId="1" applyFont="1"/>
    <xf numFmtId="167" fontId="11" fillId="0" borderId="0" xfId="2" applyNumberFormat="1" applyFont="1"/>
    <xf numFmtId="167" fontId="11" fillId="0" borderId="0" xfId="2" applyNumberFormat="1" applyFont="1" applyFill="1"/>
    <xf numFmtId="0" fontId="11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0" fillId="0" borderId="0" xfId="0" pivotButton="1"/>
    <xf numFmtId="0" fontId="0" fillId="0" borderId="0" xfId="0" applyAlignment="1">
      <alignment horizontal="left"/>
    </xf>
    <xf numFmtId="9" fontId="0" fillId="0" borderId="0" xfId="5" applyFont="1"/>
    <xf numFmtId="44" fontId="0" fillId="0" borderId="0" xfId="2" applyFont="1"/>
    <xf numFmtId="43" fontId="0" fillId="0" borderId="0" xfId="0" applyNumberFormat="1"/>
  </cellXfs>
  <cellStyles count="6">
    <cellStyle name="Comma" xfId="1" builtinId="3"/>
    <cellStyle name="Currency" xfId="2" builtinId="4"/>
    <cellStyle name="Hyperlink" xfId="4" builtinId="8"/>
    <cellStyle name="Normal" xfId="0" builtinId="0"/>
    <cellStyle name="Normal 2" xfId="3" xr:uid="{0BC7EDF8-2035-45E3-9C49-4C22C4A8A70A}"/>
    <cellStyle name="Percent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Harris, Deb" refreshedDate="45382.716517939814" createdVersion="8" refreshedVersion="8" minRefreshableVersion="3" recordCount="42" xr:uid="{6D3F9CA3-1CEB-4230-9CE1-9AD294AD734D}">
  <cacheSource type="worksheet">
    <worksheetSource ref="A11:J53" sheet="Food Waste Reduction (ReFED)"/>
  </cacheSource>
  <cacheFields count="10">
    <cacheField name="solution_group" numFmtId="0">
      <sharedItems/>
    </cacheField>
    <cacheField name="solution_priority_action_area" numFmtId="0">
      <sharedItems count="7">
        <s v="Enhance Product Distribution"/>
        <s v="Maximize Product Utilization"/>
        <s v="Optimize The Harvest"/>
        <s v="Refine Product Management"/>
        <s v="Reshape Consumer Environments"/>
        <s v="Recycle Anything Remaining"/>
        <s v="Strengthen Food Rescue"/>
      </sharedItems>
    </cacheField>
    <cacheField name="solution_name" numFmtId="0">
      <sharedItems/>
    </cacheField>
    <cacheField name="state" numFmtId="0">
      <sharedItems/>
    </cacheField>
    <cacheField name="annual_tons_diversion_potential" numFmtId="0">
      <sharedItems containsSemiMixedTypes="0" containsString="0" containsNumber="1" minValue="17.3829660112775" maxValue="449024.17561607301"/>
    </cacheField>
    <cacheField name="annual_mtco2e_reduction_potential" numFmtId="0">
      <sharedItems containsSemiMixedTypes="0" containsString="0" containsNumber="1" minValue="2.0835881290862499" maxValue="592028.54415216099"/>
    </cacheField>
    <cacheField name="annual_meal_equivalents_diverted" numFmtId="0">
      <sharedItems containsSemiMixedTypes="0" containsString="0" containsNumber="1" minValue="0" maxValue="162582999.62339199"/>
    </cacheField>
    <cacheField name="annual_us_dollars_cost" numFmtId="0">
      <sharedItems containsSemiMixedTypes="0" containsString="0" containsNumber="1" minValue="980.55367643411" maxValue="91349346.788723007"/>
    </cacheField>
    <cacheField name="annual_us_dollars_gross_financial_benefit" numFmtId="0">
      <sharedItems containsSemiMixedTypes="0" containsString="0" containsNumber="1" minValue="53100.430292196499" maxValue="540705167.92965102"/>
    </cacheField>
    <cacheField name="annual_us_dollars_net_financial_benefit" numFmtId="0">
      <sharedItems containsSemiMixedTypes="0" containsString="0" containsNumber="1" minValue="-7583616.0995690404" maxValue="534564677.9348840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2">
  <r>
    <s v="Prevention"/>
    <x v="0"/>
    <s v="Decreased Transit Time"/>
    <s v="Virginia"/>
    <n v="16624.713652926599"/>
    <n v="79008.368653018901"/>
    <n v="27707856.088211101"/>
    <n v="9741824.4529424794"/>
    <n v="59985218.727604702"/>
    <n v="50243394.274662197"/>
  </r>
  <r>
    <s v="Prevention"/>
    <x v="0"/>
    <s v="First Expired First Out"/>
    <s v="Virginia"/>
    <n v="10686.5469811413"/>
    <n v="47084.598022493301"/>
    <n v="17810911.6352355"/>
    <n v="9641387.0383854508"/>
    <n v="41291476.901372403"/>
    <n v="31650089.862987"/>
  </r>
  <r>
    <s v="Prevention"/>
    <x v="0"/>
    <s v="Intelligent Routing"/>
    <s v="Virginia"/>
    <n v="16856.795902963499"/>
    <n v="71065.436968720998"/>
    <n v="28094659.838272501"/>
    <n v="13234779.2031966"/>
    <n v="65134313.552405298"/>
    <n v="51899534.349208698"/>
  </r>
  <r>
    <s v="Prevention"/>
    <x v="0"/>
    <s v="Reduced Warehouse Handling"/>
    <s v="Virginia"/>
    <n v="301.09174115962497"/>
    <n v="1261.98694236459"/>
    <n v="501819.56859937502"/>
    <n v="229357.546811901"/>
    <n v="1266194.0465683599"/>
    <n v="1036836.49975646"/>
  </r>
  <r>
    <s v="Prevention"/>
    <x v="0"/>
    <s v="Temperature Monitoring (Pallet Transport)"/>
    <s v="Virginia"/>
    <n v="8060.2330838466896"/>
    <n v="36529.570940180303"/>
    <n v="13433721.806411101"/>
    <n v="3247995.5248453501"/>
    <n v="27521852.3490206"/>
    <n v="24273856.824175201"/>
  </r>
  <r>
    <s v="Prevention"/>
    <x v="1"/>
    <s v="Active &amp; Intelligent Packaging"/>
    <s v="Virginia"/>
    <n v="21569.501704231301"/>
    <n v="145376.09261626899"/>
    <n v="35949169.507052101"/>
    <n v="22822326.0032713"/>
    <n v="151396178.564316"/>
    <n v="128573852.56104501"/>
  </r>
  <r>
    <s v="Prevention"/>
    <x v="1"/>
    <s v="Manufacturing Byproduct Utilization (Upcycling)"/>
    <s v="Virginia"/>
    <n v="15562.116496794501"/>
    <n v="77917.656680802203"/>
    <n v="25936860.827990901"/>
    <n v="15811228.3162138"/>
    <n v="38222812.099025697"/>
    <n v="22411583.782811899"/>
  </r>
  <r>
    <s v="Prevention"/>
    <x v="1"/>
    <s v="Manufacturing Line Optimization"/>
    <s v="Virginia"/>
    <n v="22475.080438797198"/>
    <n v="112530.04061911"/>
    <n v="37458467.397995397"/>
    <n v="4727465.4433591897"/>
    <n v="14445153.409412701"/>
    <n v="9717687.9660535697"/>
  </r>
  <r>
    <s v="Prevention"/>
    <x v="2"/>
    <s v="Buyer Specification Expansion"/>
    <s v="Virginia"/>
    <n v="2967.6173045381302"/>
    <n v="5372.4306127489499"/>
    <n v="4946028.8408968803"/>
    <n v="21425.885630466299"/>
    <n v="13055135.9270622"/>
    <n v="13033710.041431701"/>
  </r>
  <r>
    <s v="Prevention"/>
    <x v="2"/>
    <s v="Gleaning"/>
    <s v="Virginia"/>
    <n v="17.3829660112775"/>
    <n v="2.0835881290862499"/>
    <n v="28971.610018795898"/>
    <n v="25096.4737663306"/>
    <n v="53100.430292196499"/>
    <n v="28003.9565258658"/>
  </r>
  <r>
    <s v="Prevention"/>
    <x v="2"/>
    <s v="Imperfect &amp; Surplus Produce Channels"/>
    <s v="Virginia"/>
    <n v="6811.8757949155497"/>
    <n v="1599.71941463025"/>
    <n v="11353126.3248592"/>
    <n v="6530083.0526150297"/>
    <n v="15186200.4624479"/>
    <n v="8656117.4098329209"/>
  </r>
  <r>
    <s v="Prevention"/>
    <x v="2"/>
    <s v="Partial Order Acceptance"/>
    <s v="Virginia"/>
    <n v="623.32084965486604"/>
    <n v="3234.8308235743798"/>
    <n v="1038868.08275811"/>
    <n v="1161423.91418728"/>
    <n v="2705088.6454219301"/>
    <n v="1543664.7312346401"/>
  </r>
  <r>
    <s v="Prevention"/>
    <x v="3"/>
    <s v="Assisted Distressed Sales"/>
    <s v="Virginia"/>
    <n v="5323.72419519708"/>
    <n v="23048.492608996701"/>
    <n v="8872873.6586618107"/>
    <n v="90678.361421075999"/>
    <n v="5378365.5944331102"/>
    <n v="5287687.2330120401"/>
  </r>
  <r>
    <s v="Prevention"/>
    <x v="3"/>
    <s v="Decreased Minimum Order Quantity"/>
    <s v="Virginia"/>
    <n v="3706.8575237546502"/>
    <n v="15859.102018186701"/>
    <n v="6178095.8729244201"/>
    <n v="1939047.2729169"/>
    <n v="14322832.444278101"/>
    <n v="12383785.171361201"/>
  </r>
  <r>
    <s v="Prevention"/>
    <x v="3"/>
    <s v="Dynamic Pricing"/>
    <s v="Virginia"/>
    <n v="10808.615530180199"/>
    <n v="50434.287860593096"/>
    <n v="18014359.216967002"/>
    <n v="16832170.384206701"/>
    <n v="58024325.326755702"/>
    <n v="41192154.942548998"/>
  </r>
  <r>
    <s v="Prevention"/>
    <x v="3"/>
    <s v="Enhanced Demand Planning"/>
    <s v="Virginia"/>
    <n v="7928.9158318384198"/>
    <n v="34114.583025488602"/>
    <n v="13214859.719730699"/>
    <n v="3344151.7176766102"/>
    <n v="28259175.294736601"/>
    <n v="24915023.577059999"/>
  </r>
  <r>
    <s v="Prevention"/>
    <x v="3"/>
    <s v="Increased Delivery Frequency"/>
    <s v="Virginia"/>
    <n v="1502.7709246424399"/>
    <n v="8973.8934536705201"/>
    <n v="2504618.20773741"/>
    <n v="1273314.8901948701"/>
    <n v="5806518.3293004697"/>
    <n v="4533203.4391055899"/>
  </r>
  <r>
    <s v="Prevention"/>
    <x v="3"/>
    <s v="Markdown Alert Applications"/>
    <s v="Virginia"/>
    <n v="30198.114819123301"/>
    <n v="146187.89521516999"/>
    <n v="50330191.365205497"/>
    <n v="26901679.695172399"/>
    <n v="140369343.62768701"/>
    <n v="113467663.932515"/>
  </r>
  <r>
    <s v="Prevention"/>
    <x v="3"/>
    <s v="Minimized On Hand Inventory"/>
    <s v="Virginia"/>
    <n v="1867.73760210362"/>
    <n v="10283.011561699201"/>
    <n v="3112896.0035060402"/>
    <n v="518802.32635493699"/>
    <n v="7309960.3299861699"/>
    <n v="6791158.0036312304"/>
  </r>
  <r>
    <s v="Prevention"/>
    <x v="3"/>
    <s v="Temperature Monitoring (Foodservice)"/>
    <s v="Virginia"/>
    <n v="19.947409141101499"/>
    <n v="145.04319835432901"/>
    <n v="33245.6819018358"/>
    <n v="980.55367643411"/>
    <n v="75310.2533568785"/>
    <n v="74329.699680444406"/>
  </r>
  <r>
    <s v="Prevention"/>
    <x v="3"/>
    <s v="Waste Tracking (Foodservice)"/>
    <s v="Virginia"/>
    <n v="31871.171774288199"/>
    <n v="178011.05593145199"/>
    <n v="53118619.623813704"/>
    <n v="35908531.619499996"/>
    <n v="154669550.14021799"/>
    <n v="118761018.52071799"/>
  </r>
  <r>
    <s v="Prevention"/>
    <x v="4"/>
    <s v="Buffet Signage"/>
    <s v="Virginia"/>
    <n v="1071.9060259271"/>
    <n v="5843.8231175512801"/>
    <n v="1786510.0432118401"/>
    <n v="1464.9036131226701"/>
    <n v="3995690.5410996298"/>
    <n v="3994225.63748651"/>
  </r>
  <r>
    <s v="Prevention"/>
    <x v="4"/>
    <s v="Consumer Education Campaigns"/>
    <s v="Virginia"/>
    <n v="97549.799774035695"/>
    <n v="592028.54415216099"/>
    <n v="162582999.62339199"/>
    <n v="6140489.9947673799"/>
    <n v="540705167.92965102"/>
    <n v="534564677.93488401"/>
  </r>
  <r>
    <s v="Prevention"/>
    <x v="4"/>
    <s v="K-12 Education Campaigns"/>
    <s v="Virginia"/>
    <n v="491.61649467431198"/>
    <n v="2680.1172847071798"/>
    <n v="819360.82445718604"/>
    <n v="76857.496496095206"/>
    <n v="927242.81840586395"/>
    <n v="850385.32190976804"/>
  </r>
  <r>
    <s v="Prevention"/>
    <x v="4"/>
    <s v="K-12 Lunch Improvements"/>
    <s v="Virginia"/>
    <n v="1846.78827662719"/>
    <n v="10068.0291141617"/>
    <n v="3077980.4610453201"/>
    <n v="263202.76766612101"/>
    <n v="2149756.5335130501"/>
    <n v="1886553.76584693"/>
  </r>
  <r>
    <s v="Prevention"/>
    <x v="4"/>
    <s v="Meal Kits"/>
    <s v="Virginia"/>
    <n v="37069.872260402699"/>
    <n v="187931.89534792901"/>
    <n v="61783120.434004501"/>
    <n v="18902377.5136397"/>
    <n v="189060845.00865701"/>
    <n v="170158467.49501801"/>
  </r>
  <r>
    <s v="Prevention"/>
    <x v="4"/>
    <s v="Package Design"/>
    <s v="Virginia"/>
    <n v="10237.3523456737"/>
    <n v="77698.0406656454"/>
    <n v="17062253.9094561"/>
    <n v="1832191.0113478999"/>
    <n v="58869599.564903297"/>
    <n v="57037408.553555399"/>
  </r>
  <r>
    <s v="Prevention"/>
    <x v="4"/>
    <s v="Portion Sizes"/>
    <s v="Virginia"/>
    <n v="82978.919547845304"/>
    <n v="452417.92607966799"/>
    <n v="138298199.24640799"/>
    <n v="1534023.5493361901"/>
    <n v="310736994.53018302"/>
    <n v="309202970.980847"/>
  </r>
  <r>
    <s v="Prevention"/>
    <x v="4"/>
    <s v="Small Plates"/>
    <s v="Virginia"/>
    <n v="146.191276902384"/>
    <n v="796.59306589834"/>
    <n v="243652.12817064099"/>
    <n v="54821.728838394301"/>
    <n v="599571.85810028901"/>
    <n v="544750.12926189404"/>
  </r>
  <r>
    <s v="Prevention"/>
    <x v="4"/>
    <s v="Standardized Date Labels"/>
    <s v="Virginia"/>
    <n v="22497.585938558499"/>
    <n v="145659.826862193"/>
    <n v="37495976.564264297"/>
    <n v="314512.06709370401"/>
    <n v="114347177.924722"/>
    <n v="114032665.857628"/>
  </r>
  <r>
    <s v="Prevention"/>
    <x v="4"/>
    <s v="Trayless"/>
    <s v="Virginia"/>
    <n v="2173.8105888601899"/>
    <n v="11853.174149030099"/>
    <n v="3623017.6481003198"/>
    <n v="450344.95663439197"/>
    <n v="8100234.3256305996"/>
    <n v="7649889.3689962104"/>
  </r>
  <r>
    <s v="Recycling"/>
    <x v="5"/>
    <s v="Centralized Anaerobic Digestion"/>
    <s v="Virginia"/>
    <n v="149450.82691222499"/>
    <n v="117892.94230237701"/>
    <n v="0"/>
    <n v="36139829.519966699"/>
    <n v="33334952.233645901"/>
    <n v="-2804877.2863207702"/>
  </r>
  <r>
    <s v="Recycling"/>
    <x v="5"/>
    <s v="Centralized Composting"/>
    <s v="Virginia"/>
    <n v="449024.17561607301"/>
    <n v="259070.34205877199"/>
    <n v="0"/>
    <n v="91349346.788723007"/>
    <n v="83765730.689153895"/>
    <n v="-7583616.0995690404"/>
  </r>
  <r>
    <s v="Recycling"/>
    <x v="5"/>
    <s v="Co-Digestion At Wastewater Treatment Plants"/>
    <s v="Virginia"/>
    <n v="134560.99369369101"/>
    <n v="115626.45951145201"/>
    <n v="0"/>
    <n v="29647663.7968201"/>
    <n v="28922370.1891234"/>
    <n v="-725293.60769667604"/>
  </r>
  <r>
    <s v="Recycling"/>
    <x v="5"/>
    <s v="Community Composting"/>
    <s v="Virginia"/>
    <n v="65508.423290427898"/>
    <n v="37435.716610156698"/>
    <n v="0"/>
    <n v="17461309.724740501"/>
    <n v="13867765.0428397"/>
    <n v="-3593544.6819007699"/>
  </r>
  <r>
    <s v="Recycling"/>
    <x v="5"/>
    <s v="Home Composting"/>
    <s v="Virginia"/>
    <n v="49537.666435022897"/>
    <n v="30634.128444185098"/>
    <n v="0"/>
    <n v="9165905.1386696901"/>
    <n v="5473768.1361285001"/>
    <n v="-3692137.0025411798"/>
  </r>
  <r>
    <s v="Recycling"/>
    <x v="5"/>
    <s v="Livestock Feed"/>
    <s v="Virginia"/>
    <n v="30930.684923809698"/>
    <n v="14959.5799683039"/>
    <n v="0"/>
    <n v="5439740.2301390301"/>
    <n v="9884497.1349628791"/>
    <n v="4444756.9048238397"/>
  </r>
  <r>
    <s v="Rescue"/>
    <x v="6"/>
    <s v="Donation Coordination &amp; Matching"/>
    <s v="Virginia"/>
    <n v="4245.4702856077702"/>
    <n v="12422.8010028471"/>
    <n v="7075783.8093462903"/>
    <n v="2004066.1915452401"/>
    <n v="21323267.1035579"/>
    <n v="19319200.9120127"/>
  </r>
  <r>
    <s v="Rescue"/>
    <x v="6"/>
    <s v="Donation Education"/>
    <s v="Virginia"/>
    <n v="12729.076807339799"/>
    <n v="26199.420253876899"/>
    <n v="21215128.012233101"/>
    <n v="6293073.5094543099"/>
    <n v="63169562.9947275"/>
    <n v="56876489.485273197"/>
  </r>
  <r>
    <s v="Rescue"/>
    <x v="6"/>
    <s v="Donation Storage Handling &amp; Capacity"/>
    <s v="Virginia"/>
    <n v="3668.03540933666"/>
    <n v="8192.9009929078093"/>
    <n v="6113392.3488944396"/>
    <n v="4542053.1060164403"/>
    <n v="18231331.272828098"/>
    <n v="13689278.166811701"/>
  </r>
  <r>
    <s v="Rescue"/>
    <x v="6"/>
    <s v="Donation Transportation"/>
    <s v="Virginia"/>
    <n v="10375.2371201473"/>
    <n v="25369.625028762999"/>
    <n v="17292061.866912201"/>
    <n v="7685557.7312298203"/>
    <n v="51750048.4871573"/>
    <n v="44064490.755927503"/>
  </r>
  <r>
    <s v="Rescue"/>
    <x v="6"/>
    <s v="Donation Value-Added Processing"/>
    <s v="Virginia"/>
    <n v="986.67678015479999"/>
    <n v="118.266815055717"/>
    <n v="1644461.3002579999"/>
    <n v="92648.376006857507"/>
    <n v="4778677.6982320203"/>
    <n v="4686029.3222251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BF67FF4-CCB8-44E0-8A24-89E41CC6BA55}" name="PivotTable1" cacheId="13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:D7" firstHeaderRow="0" firstDataRow="1" firstDataCol="1"/>
  <pivotFields count="10">
    <pivotField showAll="0"/>
    <pivotField axis="axisRow" multipleItemSelectionAllowed="1" showAll="0">
      <items count="8">
        <item h="1" x="0"/>
        <item h="1" x="1"/>
        <item h="1" x="2"/>
        <item x="5"/>
        <item h="1" x="3"/>
        <item x="4"/>
        <item x="6"/>
        <item t="default"/>
      </items>
    </pivotField>
    <pivotField showAll="0"/>
    <pivotField showAll="0"/>
    <pivotField dataField="1" showAll="0"/>
    <pivotField dataField="1" showAll="0"/>
    <pivotField showAll="0"/>
    <pivotField dataField="1" showAll="0"/>
    <pivotField showAll="0"/>
    <pivotField showAll="0"/>
  </pivotFields>
  <rowFields count="1">
    <field x="1"/>
  </rowFields>
  <rowItems count="4">
    <i>
      <x v="3"/>
    </i>
    <i>
      <x v="5"/>
    </i>
    <i>
      <x v="6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Sum of annual_tons_diversion_potential" fld="4" baseField="0" baseItem="0"/>
    <dataField name="Sum of annual_mtco2e_reduction_potential" fld="5" baseField="0" baseItem="0"/>
    <dataField name="Sum of annual_us_dollars_cost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epa.gov/lmop/project-and-landfill-data-state" TargetMode="External"/><Relationship Id="rId1" Type="http://schemas.openxmlformats.org/officeDocument/2006/relationships/hyperlink" Target="https://www.scsengineers.com/scs-press-release/scs-engineers-helps-frederick-county-regional-landfill-convert-its-greenhouse-gases-into-energy-and-incom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hyperlink" Target="https://insights-engine.refed.org/solution-database?capital_type=public&amp;dataView=total&amp;indicator=total-mtco2e-avoided&amp;state=V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36B94F-CBC5-4362-B74D-A9E295B4D14C}">
  <dimension ref="A1:K11"/>
  <sheetViews>
    <sheetView tabSelected="1" workbookViewId="0">
      <selection activeCell="I4" sqref="I4:I7"/>
    </sheetView>
  </sheetViews>
  <sheetFormatPr defaultRowHeight="15" x14ac:dyDescent="0.25"/>
  <cols>
    <col min="1" max="1" width="2.7109375" customWidth="1"/>
    <col min="2" max="2" width="64" customWidth="1"/>
    <col min="3" max="3" width="23.42578125" customWidth="1"/>
    <col min="4" max="4" width="21.28515625" customWidth="1"/>
    <col min="5" max="5" width="14.85546875" customWidth="1"/>
    <col min="6" max="6" width="16.85546875" customWidth="1"/>
    <col min="7" max="7" width="24.42578125" customWidth="1"/>
    <col min="8" max="8" width="19.5703125" customWidth="1"/>
    <col min="9" max="9" width="24.5703125" customWidth="1"/>
    <col min="10" max="10" width="24.7109375" customWidth="1"/>
  </cols>
  <sheetData>
    <row r="1" spans="1:11" s="48" customFormat="1" ht="15.75" x14ac:dyDescent="0.25">
      <c r="A1" s="48" t="s">
        <v>725</v>
      </c>
    </row>
    <row r="2" spans="1:11" s="49" customFormat="1" x14ac:dyDescent="0.25"/>
    <row r="3" spans="1:11" s="50" customFormat="1" ht="45.75" thickBot="1" x14ac:dyDescent="0.3">
      <c r="B3" s="51"/>
      <c r="C3" s="52" t="s">
        <v>636</v>
      </c>
      <c r="D3" s="52" t="s">
        <v>637</v>
      </c>
      <c r="E3" s="52" t="s">
        <v>638</v>
      </c>
      <c r="F3" s="52" t="s">
        <v>639</v>
      </c>
      <c r="G3" s="52" t="s">
        <v>640</v>
      </c>
      <c r="H3" s="52" t="s">
        <v>641</v>
      </c>
      <c r="I3" s="52" t="s">
        <v>642</v>
      </c>
      <c r="J3" s="52" t="s">
        <v>643</v>
      </c>
      <c r="K3" s="50" t="s">
        <v>647</v>
      </c>
    </row>
    <row r="4" spans="1:11" s="49" customFormat="1" x14ac:dyDescent="0.25">
      <c r="B4" s="58" t="s">
        <v>644</v>
      </c>
      <c r="C4" s="55">
        <f>1000000*(1/2.42)+1000000*(2/2.42)+2*1000000</f>
        <v>3239669.4214876033</v>
      </c>
      <c r="D4" s="55">
        <f>C4+1000000*20</f>
        <v>23239669.421487603</v>
      </c>
      <c r="E4" s="56">
        <v>80798757</v>
      </c>
      <c r="F4" s="57">
        <f>E4</f>
        <v>80798757</v>
      </c>
      <c r="G4" s="55">
        <f>E4/F4</f>
        <v>1</v>
      </c>
      <c r="H4" s="55">
        <f>$G4*C4</f>
        <v>3239669.4214876033</v>
      </c>
      <c r="I4" s="55">
        <f>$G4*D4</f>
        <v>23239669.421487603</v>
      </c>
      <c r="J4" s="56">
        <f>E4/H4</f>
        <v>24.940432645408162</v>
      </c>
      <c r="K4" s="49" t="s">
        <v>726</v>
      </c>
    </row>
    <row r="5" spans="1:11" s="49" customFormat="1" x14ac:dyDescent="0.25">
      <c r="B5" s="58" t="s">
        <v>645</v>
      </c>
      <c r="C5" s="55">
        <f>8897757/'Example landfill project'!B4</f>
        <v>128607.28986088478</v>
      </c>
      <c r="D5" s="55">
        <f>C5/2*22</f>
        <v>1414680.1884697326</v>
      </c>
      <c r="E5" s="57">
        <v>9619932</v>
      </c>
      <c r="F5" s="57">
        <f>E5</f>
        <v>9619932</v>
      </c>
      <c r="G5" s="55">
        <f t="shared" ref="G5:G7" si="0">E5/F5</f>
        <v>1</v>
      </c>
      <c r="H5" s="55">
        <f t="shared" ref="H5:I7" si="1">$G5*C5</f>
        <v>128607.28986088478</v>
      </c>
      <c r="I5" s="55">
        <f t="shared" si="1"/>
        <v>1414680.1884697326</v>
      </c>
      <c r="J5" s="56">
        <f t="shared" ref="J5:J6" si="2">E5/H5</f>
        <v>74.800829800596333</v>
      </c>
      <c r="K5" s="49" t="s">
        <v>728</v>
      </c>
    </row>
    <row r="6" spans="1:11" s="49" customFormat="1" x14ac:dyDescent="0.25">
      <c r="B6" s="58" t="s">
        <v>729</v>
      </c>
      <c r="C6" s="55">
        <f>(8847757/5*4.5)/'Food Waste Calcs'!A19</f>
        <v>30656.624056812743</v>
      </c>
      <c r="D6" s="55">
        <f>C6/4.5*20+C6</f>
        <v>166908.28653153605</v>
      </c>
      <c r="E6" s="57">
        <v>9581310</v>
      </c>
      <c r="F6" s="57">
        <f>E6</f>
        <v>9581310</v>
      </c>
      <c r="G6" s="55">
        <f t="shared" si="0"/>
        <v>1</v>
      </c>
      <c r="H6" s="55">
        <f t="shared" si="1"/>
        <v>30656.624056812743</v>
      </c>
      <c r="I6" s="55">
        <f t="shared" si="1"/>
        <v>166908.28653153605</v>
      </c>
      <c r="J6" s="56">
        <f t="shared" si="2"/>
        <v>312.5363700270438</v>
      </c>
      <c r="K6" s="49" t="s">
        <v>648</v>
      </c>
    </row>
    <row r="7" spans="1:11" s="49" customFormat="1" x14ac:dyDescent="0.25">
      <c r="B7" s="59" t="s">
        <v>646</v>
      </c>
      <c r="C7" s="53">
        <f>SUM(C4:C6)</f>
        <v>3398933.3354053008</v>
      </c>
      <c r="D7" s="53">
        <f>SUM(D4:D6)</f>
        <v>24821257.896488875</v>
      </c>
      <c r="E7" s="54">
        <f>SUM(E4:E6)</f>
        <v>99999999</v>
      </c>
      <c r="F7" s="54">
        <f>SUM(F4:F6)</f>
        <v>99999999</v>
      </c>
      <c r="G7" s="53">
        <f t="shared" si="0"/>
        <v>1</v>
      </c>
      <c r="H7" s="53">
        <f t="shared" si="1"/>
        <v>3398933.3354053008</v>
      </c>
      <c r="I7" s="53">
        <f t="shared" si="1"/>
        <v>24821257.896488875</v>
      </c>
      <c r="J7" s="54">
        <f>E7/H7</f>
        <v>29.420994509760117</v>
      </c>
    </row>
    <row r="9" spans="1:11" x14ac:dyDescent="0.25">
      <c r="C9" s="64"/>
    </row>
    <row r="11" spans="1:11" x14ac:dyDescent="0.25">
      <c r="C11" s="64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E9AC8C-2EF1-4362-BB05-9D78CD77E2F2}">
  <dimension ref="A1:K31"/>
  <sheetViews>
    <sheetView workbookViewId="0">
      <selection activeCell="B5" sqref="A1:XFD1048576"/>
    </sheetView>
  </sheetViews>
  <sheetFormatPr defaultRowHeight="15" x14ac:dyDescent="0.25"/>
  <cols>
    <col min="1" max="1" width="47.85546875" customWidth="1"/>
    <col min="2" max="2" width="20" customWidth="1"/>
    <col min="3" max="3" width="9.140625" customWidth="1"/>
    <col min="4" max="4" width="8.42578125" bestFit="1" customWidth="1"/>
    <col min="5" max="5" width="9.140625" bestFit="1" customWidth="1"/>
    <col min="6" max="6" width="18.85546875" bestFit="1" customWidth="1"/>
    <col min="7" max="8" width="8.85546875" bestFit="1" customWidth="1"/>
    <col min="9" max="9" width="15.42578125" customWidth="1"/>
    <col min="10" max="10" width="14.140625" customWidth="1"/>
    <col min="11" max="11" width="110" bestFit="1" customWidth="1"/>
  </cols>
  <sheetData>
    <row r="1" spans="1:11" s="34" customFormat="1" x14ac:dyDescent="0.25">
      <c r="A1" s="33" t="s">
        <v>621</v>
      </c>
    </row>
    <row r="2" spans="1:11" ht="30" x14ac:dyDescent="0.25">
      <c r="A2" s="32" t="s">
        <v>620</v>
      </c>
      <c r="B2" s="44">
        <f>2*(I10+J10)*10^6</f>
        <v>92360.420970257299</v>
      </c>
      <c r="C2" t="s">
        <v>727</v>
      </c>
    </row>
    <row r="3" spans="1:11" ht="30" x14ac:dyDescent="0.25">
      <c r="A3" s="32" t="s">
        <v>620</v>
      </c>
      <c r="B3" s="44">
        <f>20*(I10+J10)*10^6+B2</f>
        <v>1015964.6306728303</v>
      </c>
    </row>
    <row r="4" spans="1:11" ht="30" x14ac:dyDescent="0.25">
      <c r="A4" s="32" t="s">
        <v>635</v>
      </c>
      <c r="B4" s="43">
        <f>B17/B2</f>
        <v>69.185479373873392</v>
      </c>
    </row>
    <row r="9" spans="1:11" ht="75" x14ac:dyDescent="0.25">
      <c r="A9" s="35" t="s">
        <v>619</v>
      </c>
      <c r="B9" s="5" t="s">
        <v>15</v>
      </c>
      <c r="C9" s="5" t="s">
        <v>18</v>
      </c>
      <c r="D9" s="5" t="s">
        <v>19</v>
      </c>
      <c r="E9" s="6" t="s">
        <v>25</v>
      </c>
      <c r="F9" s="6" t="s">
        <v>26</v>
      </c>
      <c r="G9" s="7" t="s">
        <v>28</v>
      </c>
      <c r="H9" s="7" t="s">
        <v>29</v>
      </c>
      <c r="I9" s="8" t="s">
        <v>622</v>
      </c>
      <c r="J9" s="8" t="s">
        <v>623</v>
      </c>
      <c r="K9" s="7" t="s">
        <v>334</v>
      </c>
    </row>
    <row r="10" spans="1:11" x14ac:dyDescent="0.25">
      <c r="A10" t="s">
        <v>333</v>
      </c>
      <c r="B10" s="2">
        <f>'LMOP Database'!P9</f>
        <v>4552486</v>
      </c>
      <c r="C10" s="38">
        <f>C11*(B10/B11)</f>
        <v>0.41814655279814666</v>
      </c>
      <c r="D10" s="38">
        <f>D11*(B10/B11)</f>
        <v>1.6655732711037288E-2</v>
      </c>
      <c r="E10" s="4" t="str">
        <f>E11</f>
        <v>Electricity</v>
      </c>
      <c r="F10" s="4" t="str">
        <f>F11</f>
        <v>Reciprocating Engine</v>
      </c>
      <c r="G10" s="41">
        <f>G11*(B10/B11)</f>
        <v>0.83278663555186438</v>
      </c>
      <c r="H10" s="41">
        <f>H11*(B10/B11)</f>
        <v>1.8408967733251742</v>
      </c>
      <c r="I10" s="40">
        <f>I11*(B10/B11)</f>
        <v>4.2139003758924341E-2</v>
      </c>
      <c r="J10" s="40">
        <f>J11*(B10/B11)</f>
        <v>4.0412067262043114E-3</v>
      </c>
      <c r="K10" t="s">
        <v>624</v>
      </c>
    </row>
    <row r="11" spans="1:11" x14ac:dyDescent="0.25">
      <c r="A11" t="s">
        <v>616</v>
      </c>
      <c r="B11" s="2">
        <f>'LMOP Database'!P34</f>
        <v>5193241</v>
      </c>
      <c r="C11" s="39">
        <f>'LMOP Database'!S34</f>
        <v>0.47699999999999998</v>
      </c>
      <c r="D11" s="39">
        <f>'LMOP Database'!T34</f>
        <v>1.9E-2</v>
      </c>
      <c r="E11" s="3" t="str">
        <f>'LMOP Database'!Z34</f>
        <v>Electricity</v>
      </c>
      <c r="F11" s="3" t="str">
        <f>'LMOP Database'!AA34</f>
        <v>Reciprocating Engine</v>
      </c>
      <c r="G11" s="37">
        <f>'LMOP Database'!AC34</f>
        <v>0.95</v>
      </c>
      <c r="H11" s="37">
        <f>'LMOP Database'!AD34</f>
        <v>2.1</v>
      </c>
      <c r="I11" s="36">
        <f>'LMOP Database'!AF34</f>
        <v>4.8070000000000002E-2</v>
      </c>
      <c r="J11" s="36">
        <f>'LMOP Database'!AG34</f>
        <v>4.6100000000000004E-3</v>
      </c>
      <c r="K11" t="s">
        <v>625</v>
      </c>
    </row>
    <row r="12" spans="1:11" x14ac:dyDescent="0.25">
      <c r="A12" s="42"/>
    </row>
    <row r="14" spans="1:11" x14ac:dyDescent="0.25">
      <c r="A14" s="31" t="s">
        <v>617</v>
      </c>
    </row>
    <row r="15" spans="1:11" x14ac:dyDescent="0.25">
      <c r="A15" t="s">
        <v>632</v>
      </c>
      <c r="B15" s="46">
        <v>4500000</v>
      </c>
      <c r="C15" s="30" t="s">
        <v>618</v>
      </c>
    </row>
    <row r="16" spans="1:11" x14ac:dyDescent="0.25">
      <c r="A16" t="s">
        <v>629</v>
      </c>
      <c r="B16">
        <v>1.42</v>
      </c>
      <c r="C16" t="s">
        <v>630</v>
      </c>
    </row>
    <row r="17" spans="1:2" x14ac:dyDescent="0.25">
      <c r="A17" t="s">
        <v>631</v>
      </c>
      <c r="B17" s="47">
        <f>B15*B16</f>
        <v>6390000</v>
      </c>
    </row>
    <row r="19" spans="1:2" x14ac:dyDescent="0.25">
      <c r="A19" s="31" t="s">
        <v>628</v>
      </c>
    </row>
    <row r="20" spans="1:2" x14ac:dyDescent="0.25">
      <c r="A20" s="45" t="s">
        <v>633</v>
      </c>
      <c r="B20" s="30" t="s">
        <v>634</v>
      </c>
    </row>
    <row r="21" spans="1:2" x14ac:dyDescent="0.25">
      <c r="A21" t="s">
        <v>335</v>
      </c>
    </row>
    <row r="22" spans="1:2" x14ac:dyDescent="0.25">
      <c r="A22" s="4" t="s">
        <v>336</v>
      </c>
    </row>
    <row r="23" spans="1:2" x14ac:dyDescent="0.25">
      <c r="A23" t="s">
        <v>622</v>
      </c>
      <c r="B23" t="s">
        <v>626</v>
      </c>
    </row>
    <row r="24" spans="1:2" x14ac:dyDescent="0.25">
      <c r="A24" t="s">
        <v>623</v>
      </c>
      <c r="B24" t="s">
        <v>627</v>
      </c>
    </row>
    <row r="30" spans="1:2" x14ac:dyDescent="0.25">
      <c r="A30" s="1"/>
    </row>
    <row r="31" spans="1:2" x14ac:dyDescent="0.25">
      <c r="A31" s="1"/>
    </row>
  </sheetData>
  <hyperlinks>
    <hyperlink ref="C15" r:id="rId1" xr:uid="{36A6CA7D-B8EA-4C8B-B845-9C6D263BE9E0}"/>
    <hyperlink ref="B20" r:id="rId2" xr:uid="{D689636C-1145-4CDD-B2A6-EF5F50BDA24C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EE78AE-FA63-42FA-A9FC-C95DFAB3BF6F}">
  <sheetPr filterMode="1"/>
  <dimension ref="A1:AG105"/>
  <sheetViews>
    <sheetView workbookViewId="0">
      <pane xSplit="4" ySplit="1" topLeftCell="E11" activePane="bottomRight" state="frozen"/>
      <selection pane="topRight" activeCell="E1" sqref="E1"/>
      <selection pane="bottomLeft" activeCell="A2" sqref="A2"/>
      <selection pane="bottomRight" activeCell="F90" sqref="F90"/>
    </sheetView>
  </sheetViews>
  <sheetFormatPr defaultColWidth="8.7109375" defaultRowHeight="12.75" x14ac:dyDescent="0.2"/>
  <cols>
    <col min="1" max="1" width="6.85546875" style="28" customWidth="1"/>
    <col min="2" max="2" width="6" style="28" customWidth="1"/>
    <col min="3" max="3" width="20.5703125" style="28" customWidth="1"/>
    <col min="4" max="4" width="3.5703125" style="28" bestFit="1" customWidth="1"/>
    <col min="5" max="5" width="21.42578125" style="28" bestFit="1" customWidth="1"/>
    <col min="6" max="6" width="10.5703125" style="28" customWidth="1"/>
    <col min="7" max="7" width="11.5703125" style="28" customWidth="1"/>
    <col min="8" max="8" width="6.5703125" style="28" customWidth="1"/>
    <col min="9" max="9" width="7.42578125" style="28" bestFit="1" customWidth="1"/>
    <col min="10" max="10" width="8.5703125" style="28" bestFit="1" customWidth="1"/>
    <col min="11" max="11" width="8.5703125" style="28" customWidth="1"/>
    <col min="12" max="12" width="21.140625" style="28" customWidth="1"/>
    <col min="13" max="15" width="6.42578125" style="28" bestFit="1" customWidth="1"/>
    <col min="16" max="16" width="8.85546875" style="28" customWidth="1"/>
    <col min="17" max="17" width="6.42578125" style="28" bestFit="1" customWidth="1"/>
    <col min="18" max="18" width="9.85546875" style="28" customWidth="1"/>
    <col min="19" max="20" width="6.42578125" style="28" bestFit="1" customWidth="1"/>
    <col min="21" max="21" width="8.42578125" style="28" customWidth="1"/>
    <col min="22" max="22" width="12" style="28" customWidth="1"/>
    <col min="23" max="23" width="10.140625" style="28" customWidth="1"/>
    <col min="24" max="24" width="9.42578125" style="29" bestFit="1" customWidth="1"/>
    <col min="25" max="25" width="9.5703125" style="29" bestFit="1" customWidth="1"/>
    <col min="26" max="26" width="9.42578125" style="28" customWidth="1"/>
    <col min="27" max="27" width="11.5703125" style="28" bestFit="1" customWidth="1"/>
    <col min="28" max="28" width="7.5703125" style="28" bestFit="1" customWidth="1"/>
    <col min="29" max="31" width="6.42578125" style="28" bestFit="1" customWidth="1"/>
    <col min="32" max="33" width="14.42578125" style="28" bestFit="1" customWidth="1"/>
    <col min="34" max="16384" width="8.7109375" style="28"/>
  </cols>
  <sheetData>
    <row r="1" spans="1:33" s="14" customFormat="1" ht="84.6" customHeight="1" x14ac:dyDescent="0.25">
      <c r="A1" s="9" t="s">
        <v>0</v>
      </c>
      <c r="B1" s="9" t="s">
        <v>1</v>
      </c>
      <c r="C1" s="10" t="s">
        <v>2</v>
      </c>
      <c r="D1" s="9" t="s">
        <v>3</v>
      </c>
      <c r="E1" s="10" t="s">
        <v>4</v>
      </c>
      <c r="F1" s="10" t="s">
        <v>5</v>
      </c>
      <c r="G1" s="10" t="s">
        <v>6</v>
      </c>
      <c r="H1" s="9" t="s">
        <v>7</v>
      </c>
      <c r="I1" s="9" t="s">
        <v>8</v>
      </c>
      <c r="J1" s="9" t="s">
        <v>9</v>
      </c>
      <c r="K1" s="9" t="s">
        <v>10</v>
      </c>
      <c r="L1" s="10" t="s">
        <v>11</v>
      </c>
      <c r="M1" s="9" t="s">
        <v>12</v>
      </c>
      <c r="N1" s="9" t="s">
        <v>13</v>
      </c>
      <c r="O1" s="9" t="s">
        <v>14</v>
      </c>
      <c r="P1" s="11" t="s">
        <v>15</v>
      </c>
      <c r="Q1" s="11" t="s">
        <v>16</v>
      </c>
      <c r="R1" s="11" t="s">
        <v>17</v>
      </c>
      <c r="S1" s="11" t="s">
        <v>18</v>
      </c>
      <c r="T1" s="11" t="s">
        <v>19</v>
      </c>
      <c r="U1" s="9" t="s">
        <v>20</v>
      </c>
      <c r="V1" s="10" t="s">
        <v>21</v>
      </c>
      <c r="W1" s="10" t="s">
        <v>22</v>
      </c>
      <c r="X1" s="12" t="s">
        <v>23</v>
      </c>
      <c r="Y1" s="12" t="s">
        <v>24</v>
      </c>
      <c r="Z1" s="10" t="s">
        <v>25</v>
      </c>
      <c r="AA1" s="10" t="s">
        <v>26</v>
      </c>
      <c r="AB1" s="10" t="s">
        <v>27</v>
      </c>
      <c r="AC1" s="9" t="s">
        <v>28</v>
      </c>
      <c r="AD1" s="9" t="s">
        <v>29</v>
      </c>
      <c r="AE1" s="9" t="s">
        <v>30</v>
      </c>
      <c r="AF1" s="13" t="s">
        <v>31</v>
      </c>
      <c r="AG1" s="13" t="s">
        <v>32</v>
      </c>
    </row>
    <row r="2" spans="1:33" s="19" customFormat="1" ht="24" hidden="1" x14ac:dyDescent="0.2">
      <c r="A2" s="15"/>
      <c r="B2" s="16">
        <v>21196</v>
      </c>
      <c r="C2" s="16" t="s">
        <v>337</v>
      </c>
      <c r="D2" s="16" t="s">
        <v>35</v>
      </c>
      <c r="E2" s="16" t="s">
        <v>338</v>
      </c>
      <c r="F2" s="16" t="s">
        <v>339</v>
      </c>
      <c r="G2" s="16" t="s">
        <v>340</v>
      </c>
      <c r="H2" s="15" t="s">
        <v>341</v>
      </c>
      <c r="I2" s="16">
        <v>37.906058000000002</v>
      </c>
      <c r="J2" s="16">
        <v>-75.533420000000007</v>
      </c>
      <c r="K2" s="16" t="s">
        <v>40</v>
      </c>
      <c r="L2" s="16" t="s">
        <v>342</v>
      </c>
      <c r="M2" s="16"/>
      <c r="N2" s="16"/>
      <c r="O2" s="16" t="s">
        <v>42</v>
      </c>
      <c r="P2" s="17"/>
      <c r="Q2" s="16"/>
      <c r="R2" s="16" t="s">
        <v>46</v>
      </c>
      <c r="S2" s="16"/>
      <c r="T2" s="16"/>
      <c r="U2" s="16" t="s">
        <v>343</v>
      </c>
      <c r="V2" s="16" t="s">
        <v>46</v>
      </c>
      <c r="W2" s="16"/>
      <c r="X2" s="18"/>
      <c r="Y2" s="18"/>
      <c r="Z2" s="16" t="s">
        <v>46</v>
      </c>
      <c r="AA2" s="16" t="s">
        <v>46</v>
      </c>
      <c r="AB2" s="16"/>
      <c r="AC2" s="16"/>
      <c r="AD2" s="16"/>
      <c r="AE2" s="16"/>
      <c r="AF2" s="16"/>
      <c r="AG2" s="16"/>
    </row>
    <row r="3" spans="1:33" s="19" customFormat="1" ht="24" hidden="1" x14ac:dyDescent="0.2">
      <c r="A3" s="20"/>
      <c r="B3" s="21">
        <v>1572</v>
      </c>
      <c r="C3" s="21" t="s">
        <v>344</v>
      </c>
      <c r="D3" s="21" t="s">
        <v>35</v>
      </c>
      <c r="E3" s="21"/>
      <c r="F3" s="21"/>
      <c r="G3" s="21" t="s">
        <v>243</v>
      </c>
      <c r="H3" s="20"/>
      <c r="I3" s="21"/>
      <c r="J3" s="21"/>
      <c r="K3" s="21" t="s">
        <v>40</v>
      </c>
      <c r="L3" s="21" t="s">
        <v>345</v>
      </c>
      <c r="M3" s="21">
        <v>1982</v>
      </c>
      <c r="N3" s="21">
        <v>1993</v>
      </c>
      <c r="O3" s="21" t="s">
        <v>60</v>
      </c>
      <c r="P3" s="22">
        <v>57320</v>
      </c>
      <c r="Q3" s="21">
        <v>1993</v>
      </c>
      <c r="R3" s="21" t="s">
        <v>43</v>
      </c>
      <c r="S3" s="21"/>
      <c r="T3" s="21"/>
      <c r="U3" s="21" t="s">
        <v>346</v>
      </c>
      <c r="V3" s="21" t="s">
        <v>347</v>
      </c>
      <c r="W3" s="21"/>
      <c r="X3" s="23"/>
      <c r="Y3" s="23"/>
      <c r="Z3" s="21" t="s">
        <v>46</v>
      </c>
      <c r="AA3" s="21" t="s">
        <v>46</v>
      </c>
      <c r="AB3" s="21"/>
      <c r="AC3" s="21"/>
      <c r="AD3" s="21"/>
      <c r="AE3" s="21"/>
      <c r="AF3" s="21"/>
      <c r="AG3" s="21"/>
    </row>
    <row r="4" spans="1:33" s="19" customFormat="1" ht="24" x14ac:dyDescent="0.2">
      <c r="A4" s="20" t="s">
        <v>348</v>
      </c>
      <c r="B4" s="21">
        <v>10087</v>
      </c>
      <c r="C4" s="21" t="s">
        <v>349</v>
      </c>
      <c r="D4" s="21" t="s">
        <v>35</v>
      </c>
      <c r="E4" s="21" t="s">
        <v>350</v>
      </c>
      <c r="F4" s="21" t="s">
        <v>351</v>
      </c>
      <c r="G4" s="21" t="s">
        <v>352</v>
      </c>
      <c r="H4" s="20" t="s">
        <v>353</v>
      </c>
      <c r="I4" s="21">
        <v>37.476300000000002</v>
      </c>
      <c r="J4" s="21">
        <v>-79.037599999999998</v>
      </c>
      <c r="K4" s="21" t="s">
        <v>40</v>
      </c>
      <c r="L4" s="21" t="s">
        <v>354</v>
      </c>
      <c r="M4" s="21">
        <v>1995</v>
      </c>
      <c r="N4" s="21">
        <v>2055</v>
      </c>
      <c r="O4" s="21" t="s">
        <v>42</v>
      </c>
      <c r="P4" s="22">
        <v>718348</v>
      </c>
      <c r="Q4" s="21">
        <v>2022</v>
      </c>
      <c r="R4" s="21" t="s">
        <v>43</v>
      </c>
      <c r="S4" s="21"/>
      <c r="T4" s="21"/>
      <c r="U4" s="21" t="s">
        <v>355</v>
      </c>
      <c r="V4" s="21" t="s">
        <v>356</v>
      </c>
      <c r="W4" s="21"/>
      <c r="X4" s="23"/>
      <c r="Y4" s="23"/>
      <c r="Z4" s="21" t="s">
        <v>46</v>
      </c>
      <c r="AA4" s="21" t="s">
        <v>46</v>
      </c>
      <c r="AB4" s="21"/>
      <c r="AC4" s="21"/>
      <c r="AD4" s="21"/>
      <c r="AE4" s="21"/>
      <c r="AF4" s="21"/>
      <c r="AG4" s="21"/>
    </row>
    <row r="5" spans="1:33" s="19" customFormat="1" ht="24" hidden="1" x14ac:dyDescent="0.2">
      <c r="A5" s="20" t="s">
        <v>133</v>
      </c>
      <c r="B5" s="21">
        <v>1595</v>
      </c>
      <c r="C5" s="21" t="s">
        <v>134</v>
      </c>
      <c r="D5" s="21" t="s">
        <v>35</v>
      </c>
      <c r="E5" s="21" t="s">
        <v>135</v>
      </c>
      <c r="F5" s="21" t="s">
        <v>136</v>
      </c>
      <c r="G5" s="21" t="s">
        <v>137</v>
      </c>
      <c r="H5" s="20" t="s">
        <v>138</v>
      </c>
      <c r="I5" s="21">
        <v>37.069249999999997</v>
      </c>
      <c r="J5" s="21">
        <v>-77.181079999999994</v>
      </c>
      <c r="K5" s="21" t="s">
        <v>139</v>
      </c>
      <c r="L5" s="21" t="s">
        <v>140</v>
      </c>
      <c r="M5" s="21">
        <v>1994</v>
      </c>
      <c r="N5" s="21">
        <v>2101</v>
      </c>
      <c r="O5" s="21" t="s">
        <v>42</v>
      </c>
      <c r="P5" s="22">
        <v>43713225</v>
      </c>
      <c r="Q5" s="21">
        <v>2022</v>
      </c>
      <c r="R5" s="21" t="s">
        <v>61</v>
      </c>
      <c r="S5" s="21">
        <v>11.706</v>
      </c>
      <c r="T5" s="21">
        <v>8.8260000000000005</v>
      </c>
      <c r="U5" s="21" t="s">
        <v>357</v>
      </c>
      <c r="V5" s="21" t="s">
        <v>358</v>
      </c>
      <c r="W5" s="21" t="s">
        <v>163</v>
      </c>
      <c r="X5" s="23">
        <v>38009</v>
      </c>
      <c r="Y5" s="23">
        <v>42735</v>
      </c>
      <c r="Z5" s="21" t="s">
        <v>144</v>
      </c>
      <c r="AA5" s="21" t="s">
        <v>196</v>
      </c>
      <c r="AB5" s="21"/>
      <c r="AC5" s="21"/>
      <c r="AD5" s="21"/>
      <c r="AE5" s="21">
        <v>4.6079999999999997</v>
      </c>
      <c r="AF5" s="21"/>
      <c r="AG5" s="21"/>
    </row>
    <row r="6" spans="1:33" s="19" customFormat="1" ht="24" hidden="1" x14ac:dyDescent="0.2">
      <c r="A6" s="20" t="s">
        <v>133</v>
      </c>
      <c r="B6" s="21">
        <v>1595</v>
      </c>
      <c r="C6" s="21" t="s">
        <v>134</v>
      </c>
      <c r="D6" s="21" t="s">
        <v>35</v>
      </c>
      <c r="E6" s="21" t="s">
        <v>135</v>
      </c>
      <c r="F6" s="21" t="s">
        <v>136</v>
      </c>
      <c r="G6" s="21" t="s">
        <v>137</v>
      </c>
      <c r="H6" s="20" t="s">
        <v>138</v>
      </c>
      <c r="I6" s="21">
        <v>37.069249999999997</v>
      </c>
      <c r="J6" s="21">
        <v>-77.181079999999994</v>
      </c>
      <c r="K6" s="21" t="s">
        <v>139</v>
      </c>
      <c r="L6" s="21" t="s">
        <v>140</v>
      </c>
      <c r="M6" s="21">
        <v>1994</v>
      </c>
      <c r="N6" s="21">
        <v>2101</v>
      </c>
      <c r="O6" s="21" t="s">
        <v>42</v>
      </c>
      <c r="P6" s="22">
        <v>43713225</v>
      </c>
      <c r="Q6" s="21">
        <v>2022</v>
      </c>
      <c r="R6" s="21" t="s">
        <v>61</v>
      </c>
      <c r="S6" s="21">
        <v>11.706</v>
      </c>
      <c r="T6" s="21">
        <v>8.8260000000000005</v>
      </c>
      <c r="U6" s="21" t="s">
        <v>359</v>
      </c>
      <c r="V6" s="21" t="s">
        <v>358</v>
      </c>
      <c r="W6" s="21" t="s">
        <v>164</v>
      </c>
      <c r="X6" s="23">
        <v>38372</v>
      </c>
      <c r="Y6" s="23">
        <v>39813</v>
      </c>
      <c r="Z6" s="21" t="s">
        <v>144</v>
      </c>
      <c r="AA6" s="21" t="s">
        <v>196</v>
      </c>
      <c r="AB6" s="21"/>
      <c r="AC6" s="21"/>
      <c r="AD6" s="21"/>
      <c r="AE6" s="21">
        <v>1.8720000000000001</v>
      </c>
      <c r="AF6" s="21"/>
      <c r="AG6" s="21"/>
    </row>
    <row r="7" spans="1:33" s="19" customFormat="1" ht="36" hidden="1" x14ac:dyDescent="0.2">
      <c r="A7" s="20" t="s">
        <v>133</v>
      </c>
      <c r="B7" s="21">
        <v>1595</v>
      </c>
      <c r="C7" s="21" t="s">
        <v>134</v>
      </c>
      <c r="D7" s="21" t="s">
        <v>35</v>
      </c>
      <c r="E7" s="21" t="s">
        <v>135</v>
      </c>
      <c r="F7" s="21" t="s">
        <v>136</v>
      </c>
      <c r="G7" s="21" t="s">
        <v>137</v>
      </c>
      <c r="H7" s="20" t="s">
        <v>138</v>
      </c>
      <c r="I7" s="21">
        <v>37.069249999999997</v>
      </c>
      <c r="J7" s="21">
        <v>-77.181079999999994</v>
      </c>
      <c r="K7" s="21" t="s">
        <v>139</v>
      </c>
      <c r="L7" s="21" t="s">
        <v>140</v>
      </c>
      <c r="M7" s="21">
        <v>1994</v>
      </c>
      <c r="N7" s="21">
        <v>2101</v>
      </c>
      <c r="O7" s="21" t="s">
        <v>42</v>
      </c>
      <c r="P7" s="22">
        <v>43713225</v>
      </c>
      <c r="Q7" s="21">
        <v>2022</v>
      </c>
      <c r="R7" s="21" t="s">
        <v>61</v>
      </c>
      <c r="S7" s="21">
        <v>11.706</v>
      </c>
      <c r="T7" s="21">
        <v>8.8260000000000005</v>
      </c>
      <c r="U7" s="21" t="s">
        <v>360</v>
      </c>
      <c r="V7" s="21" t="s">
        <v>358</v>
      </c>
      <c r="W7" s="21" t="s">
        <v>186</v>
      </c>
      <c r="X7" s="23">
        <v>42736</v>
      </c>
      <c r="Y7" s="23">
        <v>42901</v>
      </c>
      <c r="Z7" s="21" t="s">
        <v>144</v>
      </c>
      <c r="AA7" s="21" t="s">
        <v>196</v>
      </c>
      <c r="AB7" s="21"/>
      <c r="AC7" s="21"/>
      <c r="AD7" s="21"/>
      <c r="AE7" s="21">
        <v>1.375</v>
      </c>
      <c r="AF7" s="21"/>
      <c r="AG7" s="21"/>
    </row>
    <row r="8" spans="1:33" s="19" customFormat="1" ht="24" hidden="1" x14ac:dyDescent="0.2">
      <c r="A8" s="20" t="s">
        <v>133</v>
      </c>
      <c r="B8" s="21">
        <v>1595</v>
      </c>
      <c r="C8" s="21" t="s">
        <v>134</v>
      </c>
      <c r="D8" s="21" t="s">
        <v>35</v>
      </c>
      <c r="E8" s="21" t="s">
        <v>135</v>
      </c>
      <c r="F8" s="21" t="s">
        <v>136</v>
      </c>
      <c r="G8" s="21" t="s">
        <v>137</v>
      </c>
      <c r="H8" s="20" t="s">
        <v>138</v>
      </c>
      <c r="I8" s="21">
        <v>37.069249999999997</v>
      </c>
      <c r="J8" s="21">
        <v>-77.181079999999994</v>
      </c>
      <c r="K8" s="21" t="s">
        <v>139</v>
      </c>
      <c r="L8" s="21" t="s">
        <v>140</v>
      </c>
      <c r="M8" s="21">
        <v>1994</v>
      </c>
      <c r="N8" s="21">
        <v>2101</v>
      </c>
      <c r="O8" s="21" t="s">
        <v>42</v>
      </c>
      <c r="P8" s="22">
        <v>43713225</v>
      </c>
      <c r="Q8" s="21">
        <v>2022</v>
      </c>
      <c r="R8" s="21" t="s">
        <v>61</v>
      </c>
      <c r="S8" s="21">
        <v>11.706</v>
      </c>
      <c r="T8" s="21">
        <v>8.8260000000000005</v>
      </c>
      <c r="U8" s="21" t="s">
        <v>141</v>
      </c>
      <c r="V8" s="21" t="s">
        <v>142</v>
      </c>
      <c r="W8" s="21" t="s">
        <v>143</v>
      </c>
      <c r="X8" s="23">
        <v>44561</v>
      </c>
      <c r="Y8" s="23"/>
      <c r="Z8" s="21" t="s">
        <v>144</v>
      </c>
      <c r="AA8" s="21" t="s">
        <v>145</v>
      </c>
      <c r="AB8" s="21"/>
      <c r="AC8" s="21"/>
      <c r="AD8" s="21"/>
      <c r="AE8" s="21">
        <v>2.88</v>
      </c>
      <c r="AF8" s="21">
        <v>0.28238000000000002</v>
      </c>
      <c r="AG8" s="21">
        <v>2.4889999999999999E-2</v>
      </c>
    </row>
    <row r="9" spans="1:33" s="19" customFormat="1" ht="36" x14ac:dyDescent="0.2">
      <c r="A9" s="20" t="s">
        <v>33</v>
      </c>
      <c r="B9" s="21">
        <v>10080</v>
      </c>
      <c r="C9" s="21" t="s">
        <v>34</v>
      </c>
      <c r="D9" s="21" t="s">
        <v>35</v>
      </c>
      <c r="E9" s="21" t="s">
        <v>36</v>
      </c>
      <c r="F9" s="21" t="s">
        <v>37</v>
      </c>
      <c r="G9" s="21" t="s">
        <v>38</v>
      </c>
      <c r="H9" s="20" t="s">
        <v>39</v>
      </c>
      <c r="I9" s="21">
        <v>38.079500000000003</v>
      </c>
      <c r="J9" s="21">
        <v>-79.055000000000007</v>
      </c>
      <c r="K9" s="21" t="s">
        <v>40</v>
      </c>
      <c r="L9" s="21" t="s">
        <v>41</v>
      </c>
      <c r="M9" s="21">
        <v>1971</v>
      </c>
      <c r="N9" s="21">
        <v>2048</v>
      </c>
      <c r="O9" s="21" t="s">
        <v>42</v>
      </c>
      <c r="P9" s="22">
        <v>4552486</v>
      </c>
      <c r="Q9" s="21">
        <v>2022</v>
      </c>
      <c r="R9" s="21" t="s">
        <v>43</v>
      </c>
      <c r="S9" s="21"/>
      <c r="T9" s="21"/>
      <c r="U9" s="21" t="s">
        <v>44</v>
      </c>
      <c r="V9" s="21" t="s">
        <v>45</v>
      </c>
      <c r="W9" s="21"/>
      <c r="X9" s="23"/>
      <c r="Y9" s="23"/>
      <c r="Z9" s="21" t="s">
        <v>46</v>
      </c>
      <c r="AA9" s="21" t="s">
        <v>46</v>
      </c>
      <c r="AB9" s="21"/>
      <c r="AC9" s="21"/>
      <c r="AD9" s="21"/>
      <c r="AE9" s="21"/>
      <c r="AF9" s="21"/>
      <c r="AG9" s="21"/>
    </row>
    <row r="10" spans="1:33" s="19" customFormat="1" ht="36" x14ac:dyDescent="0.2">
      <c r="A10" s="20" t="s">
        <v>109</v>
      </c>
      <c r="B10" s="21">
        <v>2131</v>
      </c>
      <c r="C10" s="21" t="s">
        <v>110</v>
      </c>
      <c r="D10" s="21" t="s">
        <v>35</v>
      </c>
      <c r="E10" s="21" t="s">
        <v>111</v>
      </c>
      <c r="F10" s="21" t="s">
        <v>112</v>
      </c>
      <c r="G10" s="21" t="s">
        <v>113</v>
      </c>
      <c r="H10" s="20" t="s">
        <v>114</v>
      </c>
      <c r="I10" s="21">
        <v>38.399000000000001</v>
      </c>
      <c r="J10" s="21">
        <v>-78.881100000000004</v>
      </c>
      <c r="K10" s="21" t="s">
        <v>40</v>
      </c>
      <c r="L10" s="21" t="s">
        <v>115</v>
      </c>
      <c r="M10" s="21">
        <v>1972</v>
      </c>
      <c r="N10" s="21">
        <v>2056</v>
      </c>
      <c r="O10" s="21" t="s">
        <v>42</v>
      </c>
      <c r="P10" s="22">
        <v>4161160</v>
      </c>
      <c r="Q10" s="21">
        <v>2022</v>
      </c>
      <c r="R10" s="21" t="s">
        <v>61</v>
      </c>
      <c r="S10" s="21">
        <v>0.629</v>
      </c>
      <c r="T10" s="21">
        <v>0.629</v>
      </c>
      <c r="U10" s="21" t="s">
        <v>116</v>
      </c>
      <c r="V10" s="21" t="s">
        <v>45</v>
      </c>
      <c r="W10" s="21"/>
      <c r="X10" s="23"/>
      <c r="Y10" s="23"/>
      <c r="Z10" s="21" t="s">
        <v>46</v>
      </c>
      <c r="AA10" s="21" t="s">
        <v>46</v>
      </c>
      <c r="AB10" s="21"/>
      <c r="AC10" s="21"/>
      <c r="AD10" s="21"/>
      <c r="AE10" s="21"/>
      <c r="AF10" s="21"/>
      <c r="AG10" s="21"/>
    </row>
    <row r="11" spans="1:33" s="19" customFormat="1" ht="24" x14ac:dyDescent="0.2">
      <c r="A11" s="20"/>
      <c r="B11" s="21">
        <v>1573</v>
      </c>
      <c r="C11" s="21" t="s">
        <v>361</v>
      </c>
      <c r="D11" s="21" t="s">
        <v>35</v>
      </c>
      <c r="E11" s="21" t="s">
        <v>362</v>
      </c>
      <c r="F11" s="21" t="s">
        <v>57</v>
      </c>
      <c r="G11" s="21" t="s">
        <v>57</v>
      </c>
      <c r="H11" s="20" t="s">
        <v>58</v>
      </c>
      <c r="I11" s="21">
        <v>37.333300000000001</v>
      </c>
      <c r="J11" s="21">
        <v>-79.504159999999999</v>
      </c>
      <c r="K11" s="21" t="s">
        <v>40</v>
      </c>
      <c r="L11" s="21" t="s">
        <v>363</v>
      </c>
      <c r="M11" s="21">
        <v>1994</v>
      </c>
      <c r="N11" s="21"/>
      <c r="O11" s="21" t="s">
        <v>42</v>
      </c>
      <c r="P11" s="22">
        <v>92664</v>
      </c>
      <c r="Q11" s="21"/>
      <c r="R11" s="21" t="s">
        <v>43</v>
      </c>
      <c r="S11" s="21"/>
      <c r="T11" s="21"/>
      <c r="U11" s="21" t="s">
        <v>364</v>
      </c>
      <c r="V11" s="21" t="s">
        <v>356</v>
      </c>
      <c r="W11" s="21"/>
      <c r="X11" s="23"/>
      <c r="Y11" s="23"/>
      <c r="Z11" s="21" t="s">
        <v>46</v>
      </c>
      <c r="AA11" s="21" t="s">
        <v>46</v>
      </c>
      <c r="AB11" s="21"/>
      <c r="AC11" s="21"/>
      <c r="AD11" s="21"/>
      <c r="AE11" s="21"/>
      <c r="AF11" s="21"/>
      <c r="AG11" s="21"/>
    </row>
    <row r="12" spans="1:33" s="19" customFormat="1" ht="24" hidden="1" x14ac:dyDescent="0.2">
      <c r="A12" s="20"/>
      <c r="B12" s="21">
        <v>1574</v>
      </c>
      <c r="C12" s="21" t="s">
        <v>365</v>
      </c>
      <c r="D12" s="21" t="s">
        <v>35</v>
      </c>
      <c r="E12" s="21" t="s">
        <v>366</v>
      </c>
      <c r="F12" s="21" t="s">
        <v>57</v>
      </c>
      <c r="G12" s="21" t="s">
        <v>57</v>
      </c>
      <c r="H12" s="20" t="s">
        <v>58</v>
      </c>
      <c r="I12" s="21">
        <v>37.309722999999998</v>
      </c>
      <c r="J12" s="21">
        <v>-79.502778000000006</v>
      </c>
      <c r="K12" s="21" t="s">
        <v>40</v>
      </c>
      <c r="L12" s="21" t="s">
        <v>59</v>
      </c>
      <c r="M12" s="21">
        <v>1972</v>
      </c>
      <c r="N12" s="21">
        <v>2004</v>
      </c>
      <c r="O12" s="21" t="s">
        <v>60</v>
      </c>
      <c r="P12" s="22">
        <v>14300</v>
      </c>
      <c r="Q12" s="21"/>
      <c r="R12" s="21" t="s">
        <v>43</v>
      </c>
      <c r="S12" s="21"/>
      <c r="T12" s="21"/>
      <c r="U12" s="21" t="s">
        <v>367</v>
      </c>
      <c r="V12" s="21" t="s">
        <v>347</v>
      </c>
      <c r="W12" s="21"/>
      <c r="X12" s="23"/>
      <c r="Y12" s="23"/>
      <c r="Z12" s="21" t="s">
        <v>46</v>
      </c>
      <c r="AA12" s="21" t="s">
        <v>46</v>
      </c>
      <c r="AB12" s="21"/>
      <c r="AC12" s="21"/>
      <c r="AD12" s="21"/>
      <c r="AE12" s="21"/>
      <c r="AF12" s="21"/>
      <c r="AG12" s="21"/>
    </row>
    <row r="13" spans="1:33" s="19" customFormat="1" ht="24" x14ac:dyDescent="0.2">
      <c r="A13" s="20" t="s">
        <v>86</v>
      </c>
      <c r="B13" s="21">
        <v>1585</v>
      </c>
      <c r="C13" s="21" t="s">
        <v>87</v>
      </c>
      <c r="D13" s="21" t="s">
        <v>35</v>
      </c>
      <c r="E13" s="21" t="s">
        <v>88</v>
      </c>
      <c r="F13" s="21" t="s">
        <v>89</v>
      </c>
      <c r="G13" s="21" t="s">
        <v>90</v>
      </c>
      <c r="H13" s="20" t="s">
        <v>91</v>
      </c>
      <c r="I13" s="21">
        <v>39.042099999999998</v>
      </c>
      <c r="J13" s="21">
        <v>-77.581299999999999</v>
      </c>
      <c r="K13" s="21" t="s">
        <v>40</v>
      </c>
      <c r="L13" s="21" t="s">
        <v>92</v>
      </c>
      <c r="M13" s="21">
        <v>1971</v>
      </c>
      <c r="N13" s="21">
        <v>2057</v>
      </c>
      <c r="O13" s="21" t="s">
        <v>42</v>
      </c>
      <c r="P13" s="22">
        <v>3687777</v>
      </c>
      <c r="Q13" s="21">
        <v>2022</v>
      </c>
      <c r="R13" s="21" t="s">
        <v>61</v>
      </c>
      <c r="S13" s="21">
        <v>1.18</v>
      </c>
      <c r="T13" s="21">
        <v>1.18</v>
      </c>
      <c r="U13" s="21" t="s">
        <v>93</v>
      </c>
      <c r="V13" s="21" t="s">
        <v>45</v>
      </c>
      <c r="W13" s="21"/>
      <c r="X13" s="23"/>
      <c r="Y13" s="23"/>
      <c r="Z13" s="21" t="s">
        <v>46</v>
      </c>
      <c r="AA13" s="21" t="s">
        <v>46</v>
      </c>
      <c r="AB13" s="21"/>
      <c r="AC13" s="21"/>
      <c r="AD13" s="21"/>
      <c r="AE13" s="21"/>
      <c r="AF13" s="21"/>
      <c r="AG13" s="21"/>
    </row>
    <row r="14" spans="1:33" s="19" customFormat="1" ht="24" hidden="1" x14ac:dyDescent="0.2">
      <c r="A14" s="20" t="s">
        <v>146</v>
      </c>
      <c r="B14" s="21">
        <v>1584</v>
      </c>
      <c r="C14" s="21" t="s">
        <v>147</v>
      </c>
      <c r="D14" s="21" t="s">
        <v>35</v>
      </c>
      <c r="E14" s="21" t="s">
        <v>148</v>
      </c>
      <c r="F14" s="21" t="s">
        <v>149</v>
      </c>
      <c r="G14" s="21" t="s">
        <v>150</v>
      </c>
      <c r="H14" s="20" t="s">
        <v>151</v>
      </c>
      <c r="I14" s="21">
        <v>37.072009999999999</v>
      </c>
      <c r="J14" s="21">
        <v>-76.427040000000005</v>
      </c>
      <c r="K14" s="21" t="s">
        <v>139</v>
      </c>
      <c r="L14" s="21" t="s">
        <v>140</v>
      </c>
      <c r="M14" s="21">
        <v>1975</v>
      </c>
      <c r="N14" s="21">
        <v>2081</v>
      </c>
      <c r="O14" s="21" t="s">
        <v>42</v>
      </c>
      <c r="P14" s="22">
        <v>21202871</v>
      </c>
      <c r="Q14" s="21">
        <v>2022</v>
      </c>
      <c r="R14" s="21" t="s">
        <v>61</v>
      </c>
      <c r="S14" s="21">
        <v>3.5350000000000001</v>
      </c>
      <c r="T14" s="21">
        <v>1.093</v>
      </c>
      <c r="U14" s="21" t="s">
        <v>368</v>
      </c>
      <c r="V14" s="21" t="s">
        <v>358</v>
      </c>
      <c r="W14" s="21" t="s">
        <v>163</v>
      </c>
      <c r="X14" s="23">
        <v>35065</v>
      </c>
      <c r="Y14" s="23">
        <v>39447</v>
      </c>
      <c r="Z14" s="21" t="s">
        <v>144</v>
      </c>
      <c r="AA14" s="21" t="s">
        <v>145</v>
      </c>
      <c r="AB14" s="21"/>
      <c r="AC14" s="21"/>
      <c r="AD14" s="21"/>
      <c r="AE14" s="21">
        <v>2.2000000000000002</v>
      </c>
      <c r="AF14" s="21"/>
      <c r="AG14" s="21"/>
    </row>
    <row r="15" spans="1:33" s="19" customFormat="1" ht="24" hidden="1" x14ac:dyDescent="0.2">
      <c r="A15" s="20" t="s">
        <v>146</v>
      </c>
      <c r="B15" s="21">
        <v>1584</v>
      </c>
      <c r="C15" s="21" t="s">
        <v>147</v>
      </c>
      <c r="D15" s="21" t="s">
        <v>35</v>
      </c>
      <c r="E15" s="21" t="s">
        <v>148</v>
      </c>
      <c r="F15" s="21" t="s">
        <v>149</v>
      </c>
      <c r="G15" s="21" t="s">
        <v>150</v>
      </c>
      <c r="H15" s="20" t="s">
        <v>151</v>
      </c>
      <c r="I15" s="21">
        <v>37.072009999999999</v>
      </c>
      <c r="J15" s="21">
        <v>-76.427040000000005</v>
      </c>
      <c r="K15" s="21" t="s">
        <v>139</v>
      </c>
      <c r="L15" s="21" t="s">
        <v>140</v>
      </c>
      <c r="M15" s="21">
        <v>1975</v>
      </c>
      <c r="N15" s="21">
        <v>2081</v>
      </c>
      <c r="O15" s="21" t="s">
        <v>42</v>
      </c>
      <c r="P15" s="22">
        <v>21202871</v>
      </c>
      <c r="Q15" s="21">
        <v>2022</v>
      </c>
      <c r="R15" s="21" t="s">
        <v>61</v>
      </c>
      <c r="S15" s="21">
        <v>3.5350000000000001</v>
      </c>
      <c r="T15" s="21">
        <v>1.093</v>
      </c>
      <c r="U15" s="21" t="s">
        <v>152</v>
      </c>
      <c r="V15" s="21" t="s">
        <v>142</v>
      </c>
      <c r="W15" s="21" t="s">
        <v>143</v>
      </c>
      <c r="X15" s="23">
        <v>39556</v>
      </c>
      <c r="Y15" s="23"/>
      <c r="Z15" s="21" t="s">
        <v>153</v>
      </c>
      <c r="AA15" s="21" t="s">
        <v>154</v>
      </c>
      <c r="AB15" s="21"/>
      <c r="AC15" s="21">
        <v>4.45</v>
      </c>
      <c r="AD15" s="21">
        <v>4.8</v>
      </c>
      <c r="AE15" s="21">
        <v>2.44</v>
      </c>
      <c r="AF15" s="21">
        <v>0.22517999999999999</v>
      </c>
      <c r="AG15" s="21">
        <v>2.1610000000000001E-2</v>
      </c>
    </row>
    <row r="16" spans="1:33" s="19" customFormat="1" ht="12" hidden="1" x14ac:dyDescent="0.2">
      <c r="A16" s="20"/>
      <c r="B16" s="21">
        <v>10089</v>
      </c>
      <c r="C16" s="21" t="s">
        <v>369</v>
      </c>
      <c r="D16" s="21" t="s">
        <v>35</v>
      </c>
      <c r="E16" s="21" t="s">
        <v>370</v>
      </c>
      <c r="F16" s="21" t="s">
        <v>371</v>
      </c>
      <c r="G16" s="21" t="s">
        <v>372</v>
      </c>
      <c r="H16" s="20" t="s">
        <v>373</v>
      </c>
      <c r="I16" s="21">
        <v>37.47</v>
      </c>
      <c r="J16" s="21">
        <v>-80.010000000000005</v>
      </c>
      <c r="K16" s="21" t="s">
        <v>40</v>
      </c>
      <c r="L16" s="21" t="s">
        <v>374</v>
      </c>
      <c r="M16" s="21">
        <v>1996</v>
      </c>
      <c r="N16" s="21">
        <v>2025</v>
      </c>
      <c r="O16" s="21" t="s">
        <v>42</v>
      </c>
      <c r="P16" s="22">
        <v>200000</v>
      </c>
      <c r="Q16" s="21">
        <v>2009</v>
      </c>
      <c r="R16" s="21" t="s">
        <v>46</v>
      </c>
      <c r="S16" s="21"/>
      <c r="T16" s="21"/>
      <c r="U16" s="21" t="s">
        <v>375</v>
      </c>
      <c r="V16" s="21" t="s">
        <v>347</v>
      </c>
      <c r="W16" s="21"/>
      <c r="X16" s="23"/>
      <c r="Y16" s="23"/>
      <c r="Z16" s="21" t="s">
        <v>46</v>
      </c>
      <c r="AA16" s="21" t="s">
        <v>46</v>
      </c>
      <c r="AB16" s="21"/>
      <c r="AC16" s="21"/>
      <c r="AD16" s="21"/>
      <c r="AE16" s="21"/>
      <c r="AF16" s="21"/>
      <c r="AG16" s="21"/>
    </row>
    <row r="17" spans="1:33" s="19" customFormat="1" ht="24" hidden="1" x14ac:dyDescent="0.2">
      <c r="A17" s="20" t="s">
        <v>171</v>
      </c>
      <c r="B17" s="21">
        <v>10081</v>
      </c>
      <c r="C17" s="21" t="s">
        <v>376</v>
      </c>
      <c r="D17" s="21" t="s">
        <v>35</v>
      </c>
      <c r="E17" s="21" t="s">
        <v>172</v>
      </c>
      <c r="F17" s="21" t="s">
        <v>173</v>
      </c>
      <c r="G17" s="21" t="s">
        <v>174</v>
      </c>
      <c r="H17" s="20" t="s">
        <v>175</v>
      </c>
      <c r="I17" s="21">
        <v>36.603499999999997</v>
      </c>
      <c r="J17" s="21">
        <v>-82.154300000000006</v>
      </c>
      <c r="K17" s="21" t="s">
        <v>40</v>
      </c>
      <c r="L17" s="21" t="s">
        <v>176</v>
      </c>
      <c r="M17" s="21">
        <v>1977</v>
      </c>
      <c r="N17" s="21">
        <v>2022</v>
      </c>
      <c r="O17" s="21" t="s">
        <v>60</v>
      </c>
      <c r="P17" s="22">
        <v>5197853</v>
      </c>
      <c r="Q17" s="21">
        <v>2022</v>
      </c>
      <c r="R17" s="21" t="s">
        <v>61</v>
      </c>
      <c r="S17" s="21">
        <v>0.95099999999999996</v>
      </c>
      <c r="T17" s="21">
        <v>0.46400000000000002</v>
      </c>
      <c r="U17" s="21" t="s">
        <v>177</v>
      </c>
      <c r="V17" s="21" t="s">
        <v>142</v>
      </c>
      <c r="W17" s="21" t="s">
        <v>163</v>
      </c>
      <c r="X17" s="23">
        <v>42356</v>
      </c>
      <c r="Y17" s="23"/>
      <c r="Z17" s="21" t="s">
        <v>153</v>
      </c>
      <c r="AA17" s="21" t="s">
        <v>154</v>
      </c>
      <c r="AB17" s="21"/>
      <c r="AC17" s="21">
        <v>0.65</v>
      </c>
      <c r="AD17" s="21">
        <v>3.6</v>
      </c>
      <c r="AE17" s="21">
        <v>0.48799999999999999</v>
      </c>
      <c r="AF17" s="21">
        <v>3.2890000000000003E-2</v>
      </c>
      <c r="AG17" s="21">
        <v>3.16E-3</v>
      </c>
    </row>
    <row r="18" spans="1:33" s="19" customFormat="1" ht="24" hidden="1" x14ac:dyDescent="0.2">
      <c r="A18" s="20" t="s">
        <v>155</v>
      </c>
      <c r="B18" s="21">
        <v>2333</v>
      </c>
      <c r="C18" s="21" t="s">
        <v>156</v>
      </c>
      <c r="D18" s="21" t="s">
        <v>35</v>
      </c>
      <c r="E18" s="21" t="s">
        <v>157</v>
      </c>
      <c r="F18" s="21" t="s">
        <v>158</v>
      </c>
      <c r="G18" s="21" t="s">
        <v>159</v>
      </c>
      <c r="H18" s="20" t="s">
        <v>160</v>
      </c>
      <c r="I18" s="21">
        <v>36.744999999999997</v>
      </c>
      <c r="J18" s="21">
        <v>-77.8035</v>
      </c>
      <c r="K18" s="21" t="s">
        <v>139</v>
      </c>
      <c r="L18" s="21" t="s">
        <v>161</v>
      </c>
      <c r="M18" s="21">
        <v>1997</v>
      </c>
      <c r="N18" s="21">
        <v>2052</v>
      </c>
      <c r="O18" s="21" t="s">
        <v>42</v>
      </c>
      <c r="P18" s="22">
        <v>15913739</v>
      </c>
      <c r="Q18" s="21">
        <v>2022</v>
      </c>
      <c r="R18" s="21" t="s">
        <v>61</v>
      </c>
      <c r="S18" s="21">
        <v>3.2570000000000001</v>
      </c>
      <c r="T18" s="21">
        <v>0.78200000000000003</v>
      </c>
      <c r="U18" s="21" t="s">
        <v>162</v>
      </c>
      <c r="V18" s="21" t="s">
        <v>142</v>
      </c>
      <c r="W18" s="21" t="s">
        <v>163</v>
      </c>
      <c r="X18" s="23">
        <v>39422</v>
      </c>
      <c r="Y18" s="23"/>
      <c r="Z18" s="21" t="s">
        <v>153</v>
      </c>
      <c r="AA18" s="21" t="s">
        <v>154</v>
      </c>
      <c r="AB18" s="21"/>
      <c r="AC18" s="21">
        <v>5.12</v>
      </c>
      <c r="AD18" s="21">
        <v>10.5</v>
      </c>
      <c r="AE18" s="21">
        <v>2.5310000000000001</v>
      </c>
      <c r="AF18" s="21">
        <v>0.25907999999999998</v>
      </c>
      <c r="AG18" s="21">
        <v>2.487E-2</v>
      </c>
    </row>
    <row r="19" spans="1:33" s="19" customFormat="1" ht="24" hidden="1" x14ac:dyDescent="0.2">
      <c r="A19" s="20" t="s">
        <v>377</v>
      </c>
      <c r="B19" s="21">
        <v>20854</v>
      </c>
      <c r="C19" s="21" t="s">
        <v>378</v>
      </c>
      <c r="D19" s="21" t="s">
        <v>35</v>
      </c>
      <c r="E19" s="21" t="s">
        <v>379</v>
      </c>
      <c r="F19" s="21" t="s">
        <v>380</v>
      </c>
      <c r="G19" s="21" t="s">
        <v>381</v>
      </c>
      <c r="H19" s="20" t="s">
        <v>382</v>
      </c>
      <c r="I19" s="21">
        <v>37.280500000000004</v>
      </c>
      <c r="J19" s="21">
        <v>-79.155000000000001</v>
      </c>
      <c r="K19" s="21" t="s">
        <v>40</v>
      </c>
      <c r="L19" s="21" t="s">
        <v>383</v>
      </c>
      <c r="M19" s="21">
        <v>1978</v>
      </c>
      <c r="N19" s="21">
        <v>1995</v>
      </c>
      <c r="O19" s="21" t="s">
        <v>60</v>
      </c>
      <c r="P19" s="22">
        <v>374041.86749999999</v>
      </c>
      <c r="Q19" s="21">
        <v>1995</v>
      </c>
      <c r="R19" s="21" t="s">
        <v>61</v>
      </c>
      <c r="S19" s="21">
        <v>0.08</v>
      </c>
      <c r="T19" s="21">
        <v>0.08</v>
      </c>
      <c r="U19" s="21" t="s">
        <v>384</v>
      </c>
      <c r="V19" s="21" t="s">
        <v>347</v>
      </c>
      <c r="W19" s="21"/>
      <c r="X19" s="23"/>
      <c r="Y19" s="23"/>
      <c r="Z19" s="21" t="s">
        <v>46</v>
      </c>
      <c r="AA19" s="21" t="s">
        <v>46</v>
      </c>
      <c r="AB19" s="21"/>
      <c r="AC19" s="21"/>
      <c r="AD19" s="21"/>
      <c r="AE19" s="21"/>
      <c r="AF19" s="21"/>
      <c r="AG19" s="21"/>
    </row>
    <row r="20" spans="1:33" s="19" customFormat="1" ht="24" hidden="1" x14ac:dyDescent="0.2">
      <c r="A20" s="20"/>
      <c r="B20" s="21">
        <v>10680</v>
      </c>
      <c r="C20" s="21" t="s">
        <v>385</v>
      </c>
      <c r="D20" s="21" t="s">
        <v>35</v>
      </c>
      <c r="E20" s="21" t="s">
        <v>386</v>
      </c>
      <c r="F20" s="21" t="s">
        <v>387</v>
      </c>
      <c r="G20" s="21" t="s">
        <v>388</v>
      </c>
      <c r="H20" s="20" t="s">
        <v>389</v>
      </c>
      <c r="I20" s="21">
        <v>38.066890000000001</v>
      </c>
      <c r="J20" s="21">
        <v>-77.328879999999998</v>
      </c>
      <c r="K20" s="21" t="s">
        <v>40</v>
      </c>
      <c r="L20" s="21" t="s">
        <v>390</v>
      </c>
      <c r="M20" s="21">
        <v>1973</v>
      </c>
      <c r="N20" s="21">
        <v>2001</v>
      </c>
      <c r="O20" s="21" t="s">
        <v>60</v>
      </c>
      <c r="P20" s="22"/>
      <c r="Q20" s="21"/>
      <c r="R20" s="21" t="s">
        <v>61</v>
      </c>
      <c r="S20" s="21"/>
      <c r="T20" s="21">
        <v>0.14399999999999999</v>
      </c>
      <c r="U20" s="21" t="s">
        <v>391</v>
      </c>
      <c r="V20" s="21" t="s">
        <v>347</v>
      </c>
      <c r="W20" s="21"/>
      <c r="X20" s="23"/>
      <c r="Y20" s="23"/>
      <c r="Z20" s="21" t="s">
        <v>46</v>
      </c>
      <c r="AA20" s="21" t="s">
        <v>46</v>
      </c>
      <c r="AB20" s="21"/>
      <c r="AC20" s="21"/>
      <c r="AD20" s="21"/>
      <c r="AE20" s="21"/>
      <c r="AF20" s="21"/>
      <c r="AG20" s="21"/>
    </row>
    <row r="21" spans="1:33" s="19" customFormat="1" ht="24" x14ac:dyDescent="0.2">
      <c r="A21" s="20" t="s">
        <v>79</v>
      </c>
      <c r="B21" s="21">
        <v>10084</v>
      </c>
      <c r="C21" s="21" t="s">
        <v>80</v>
      </c>
      <c r="D21" s="21" t="s">
        <v>35</v>
      </c>
      <c r="E21" s="21" t="s">
        <v>81</v>
      </c>
      <c r="F21" s="21" t="s">
        <v>82</v>
      </c>
      <c r="G21" s="21" t="s">
        <v>82</v>
      </c>
      <c r="H21" s="20" t="s">
        <v>83</v>
      </c>
      <c r="I21" s="21">
        <v>38.128</v>
      </c>
      <c r="J21" s="21">
        <v>-77.706000000000003</v>
      </c>
      <c r="K21" s="21" t="s">
        <v>40</v>
      </c>
      <c r="L21" s="21" t="s">
        <v>84</v>
      </c>
      <c r="M21" s="21">
        <v>1973</v>
      </c>
      <c r="N21" s="21">
        <v>2044</v>
      </c>
      <c r="O21" s="21" t="s">
        <v>42</v>
      </c>
      <c r="P21" s="22">
        <v>2570501</v>
      </c>
      <c r="Q21" s="21">
        <v>2022</v>
      </c>
      <c r="R21" s="21" t="s">
        <v>61</v>
      </c>
      <c r="S21" s="21">
        <v>0.129</v>
      </c>
      <c r="T21" s="21">
        <v>0.129</v>
      </c>
      <c r="U21" s="21" t="s">
        <v>85</v>
      </c>
      <c r="V21" s="21" t="s">
        <v>45</v>
      </c>
      <c r="W21" s="21"/>
      <c r="X21" s="23"/>
      <c r="Y21" s="23"/>
      <c r="Z21" s="21" t="s">
        <v>46</v>
      </c>
      <c r="AA21" s="21" t="s">
        <v>46</v>
      </c>
      <c r="AB21" s="21"/>
      <c r="AC21" s="21"/>
      <c r="AD21" s="21"/>
      <c r="AE21" s="21"/>
      <c r="AF21" s="21"/>
      <c r="AG21" s="21"/>
    </row>
    <row r="22" spans="1:33" s="19" customFormat="1" ht="24" hidden="1" x14ac:dyDescent="0.2">
      <c r="A22" s="20"/>
      <c r="B22" s="21">
        <v>1599</v>
      </c>
      <c r="C22" s="21" t="s">
        <v>392</v>
      </c>
      <c r="D22" s="21" t="s">
        <v>35</v>
      </c>
      <c r="E22" s="21"/>
      <c r="F22" s="21" t="s">
        <v>300</v>
      </c>
      <c r="G22" s="21" t="s">
        <v>301</v>
      </c>
      <c r="H22" s="20"/>
      <c r="I22" s="21"/>
      <c r="J22" s="21"/>
      <c r="K22" s="21" t="s">
        <v>40</v>
      </c>
      <c r="L22" s="21" t="s">
        <v>393</v>
      </c>
      <c r="M22" s="21">
        <v>1962</v>
      </c>
      <c r="N22" s="21">
        <v>1990</v>
      </c>
      <c r="O22" s="21" t="s">
        <v>60</v>
      </c>
      <c r="P22" s="22">
        <v>1250000</v>
      </c>
      <c r="Q22" s="21"/>
      <c r="R22" s="21" t="s">
        <v>61</v>
      </c>
      <c r="S22" s="21">
        <v>0.9</v>
      </c>
      <c r="T22" s="21"/>
      <c r="U22" s="21" t="s">
        <v>394</v>
      </c>
      <c r="V22" s="21" t="s">
        <v>358</v>
      </c>
      <c r="W22" s="21" t="s">
        <v>163</v>
      </c>
      <c r="X22" s="23">
        <v>34335</v>
      </c>
      <c r="Y22" s="23">
        <v>35065</v>
      </c>
      <c r="Z22" s="21" t="s">
        <v>153</v>
      </c>
      <c r="AA22" s="21" t="s">
        <v>154</v>
      </c>
      <c r="AB22" s="21"/>
      <c r="AC22" s="21">
        <v>0.4</v>
      </c>
      <c r="AD22" s="21"/>
      <c r="AE22" s="21"/>
      <c r="AF22" s="21"/>
      <c r="AG22" s="21"/>
    </row>
    <row r="23" spans="1:33" s="19" customFormat="1" ht="24" hidden="1" x14ac:dyDescent="0.2">
      <c r="A23" s="20" t="s">
        <v>165</v>
      </c>
      <c r="B23" s="21">
        <v>1575</v>
      </c>
      <c r="C23" s="21" t="s">
        <v>166</v>
      </c>
      <c r="D23" s="21" t="s">
        <v>35</v>
      </c>
      <c r="E23" s="21" t="s">
        <v>167</v>
      </c>
      <c r="F23" s="21" t="s">
        <v>168</v>
      </c>
      <c r="G23" s="21" t="s">
        <v>168</v>
      </c>
      <c r="H23" s="20" t="s">
        <v>169</v>
      </c>
      <c r="I23" s="21">
        <v>37.439190000000004</v>
      </c>
      <c r="J23" s="21">
        <v>-77.133309999999994</v>
      </c>
      <c r="K23" s="21" t="s">
        <v>139</v>
      </c>
      <c r="L23" s="21" t="s">
        <v>140</v>
      </c>
      <c r="M23" s="21">
        <v>1990</v>
      </c>
      <c r="N23" s="21">
        <v>2061</v>
      </c>
      <c r="O23" s="21" t="s">
        <v>42</v>
      </c>
      <c r="P23" s="22">
        <v>20580910</v>
      </c>
      <c r="Q23" s="21">
        <v>2022</v>
      </c>
      <c r="R23" s="21" t="s">
        <v>61</v>
      </c>
      <c r="S23" s="21">
        <v>5.3840000000000003</v>
      </c>
      <c r="T23" s="21">
        <v>1.536</v>
      </c>
      <c r="U23" s="21" t="s">
        <v>395</v>
      </c>
      <c r="V23" s="21" t="s">
        <v>358</v>
      </c>
      <c r="W23" s="21" t="s">
        <v>163</v>
      </c>
      <c r="X23" s="23">
        <v>35796</v>
      </c>
      <c r="Y23" s="23">
        <v>37561</v>
      </c>
      <c r="Z23" s="21" t="s">
        <v>144</v>
      </c>
      <c r="AA23" s="21" t="s">
        <v>145</v>
      </c>
      <c r="AB23" s="21"/>
      <c r="AC23" s="21"/>
      <c r="AD23" s="21"/>
      <c r="AE23" s="21">
        <v>0</v>
      </c>
      <c r="AF23" s="21"/>
      <c r="AG23" s="21"/>
    </row>
    <row r="24" spans="1:33" s="19" customFormat="1" ht="24" hidden="1" x14ac:dyDescent="0.2">
      <c r="A24" s="20" t="s">
        <v>165</v>
      </c>
      <c r="B24" s="21">
        <v>1575</v>
      </c>
      <c r="C24" s="21" t="s">
        <v>166</v>
      </c>
      <c r="D24" s="21" t="s">
        <v>35</v>
      </c>
      <c r="E24" s="21" t="s">
        <v>167</v>
      </c>
      <c r="F24" s="21" t="s">
        <v>168</v>
      </c>
      <c r="G24" s="21" t="s">
        <v>168</v>
      </c>
      <c r="H24" s="20" t="s">
        <v>169</v>
      </c>
      <c r="I24" s="21">
        <v>37.439190000000004</v>
      </c>
      <c r="J24" s="21">
        <v>-77.133309999999994</v>
      </c>
      <c r="K24" s="21" t="s">
        <v>139</v>
      </c>
      <c r="L24" s="21" t="s">
        <v>140</v>
      </c>
      <c r="M24" s="21">
        <v>1990</v>
      </c>
      <c r="N24" s="21">
        <v>2061</v>
      </c>
      <c r="O24" s="21" t="s">
        <v>42</v>
      </c>
      <c r="P24" s="22">
        <v>20580910</v>
      </c>
      <c r="Q24" s="21">
        <v>2022</v>
      </c>
      <c r="R24" s="21" t="s">
        <v>61</v>
      </c>
      <c r="S24" s="21">
        <v>5.3840000000000003</v>
      </c>
      <c r="T24" s="21">
        <v>1.536</v>
      </c>
      <c r="U24" s="21" t="s">
        <v>170</v>
      </c>
      <c r="V24" s="21" t="s">
        <v>142</v>
      </c>
      <c r="W24" s="21" t="s">
        <v>143</v>
      </c>
      <c r="X24" s="23">
        <v>38047</v>
      </c>
      <c r="Y24" s="23"/>
      <c r="Z24" s="21" t="s">
        <v>153</v>
      </c>
      <c r="AA24" s="21" t="s">
        <v>154</v>
      </c>
      <c r="AB24" s="21"/>
      <c r="AC24" s="21">
        <v>6.83</v>
      </c>
      <c r="AD24" s="21">
        <v>16.8</v>
      </c>
      <c r="AE24" s="21">
        <v>3.7719999999999998</v>
      </c>
      <c r="AF24" s="21">
        <v>0.34560999999999997</v>
      </c>
      <c r="AG24" s="21">
        <v>3.3169999999999998E-2</v>
      </c>
    </row>
    <row r="25" spans="1:33" s="19" customFormat="1" ht="24" hidden="1" x14ac:dyDescent="0.2">
      <c r="A25" s="20" t="s">
        <v>165</v>
      </c>
      <c r="B25" s="21">
        <v>1575</v>
      </c>
      <c r="C25" s="21" t="s">
        <v>166</v>
      </c>
      <c r="D25" s="21" t="s">
        <v>35</v>
      </c>
      <c r="E25" s="21" t="s">
        <v>167</v>
      </c>
      <c r="F25" s="21" t="s">
        <v>168</v>
      </c>
      <c r="G25" s="21" t="s">
        <v>168</v>
      </c>
      <c r="H25" s="20" t="s">
        <v>169</v>
      </c>
      <c r="I25" s="21">
        <v>37.439190000000004</v>
      </c>
      <c r="J25" s="21">
        <v>-77.133309999999994</v>
      </c>
      <c r="K25" s="21" t="s">
        <v>139</v>
      </c>
      <c r="L25" s="21" t="s">
        <v>140</v>
      </c>
      <c r="M25" s="21">
        <v>1990</v>
      </c>
      <c r="N25" s="21">
        <v>2061</v>
      </c>
      <c r="O25" s="21" t="s">
        <v>42</v>
      </c>
      <c r="P25" s="22">
        <v>20580910</v>
      </c>
      <c r="Q25" s="21">
        <v>2022</v>
      </c>
      <c r="R25" s="21" t="s">
        <v>61</v>
      </c>
      <c r="S25" s="21">
        <v>5.3840000000000003</v>
      </c>
      <c r="T25" s="21">
        <v>1.536</v>
      </c>
      <c r="U25" s="21" t="s">
        <v>396</v>
      </c>
      <c r="V25" s="21" t="s">
        <v>142</v>
      </c>
      <c r="W25" s="21" t="s">
        <v>294</v>
      </c>
      <c r="X25" s="23">
        <v>44926</v>
      </c>
      <c r="Y25" s="23"/>
      <c r="Z25" s="21" t="s">
        <v>144</v>
      </c>
      <c r="AA25" s="21" t="s">
        <v>145</v>
      </c>
      <c r="AB25" s="21"/>
      <c r="AC25" s="21"/>
      <c r="AD25" s="21"/>
      <c r="AE25" s="21">
        <v>7.0000000000000007E-2</v>
      </c>
      <c r="AF25" s="21">
        <v>6.8599999999999998E-3</v>
      </c>
      <c r="AG25" s="21">
        <v>6.0999999999999997E-4</v>
      </c>
    </row>
    <row r="26" spans="1:33" s="19" customFormat="1" ht="24" hidden="1" x14ac:dyDescent="0.2">
      <c r="A26" s="20" t="s">
        <v>397</v>
      </c>
      <c r="B26" s="21">
        <v>1577</v>
      </c>
      <c r="C26" s="21" t="s">
        <v>398</v>
      </c>
      <c r="D26" s="21" t="s">
        <v>35</v>
      </c>
      <c r="E26" s="21" t="s">
        <v>399</v>
      </c>
      <c r="F26" s="21" t="s">
        <v>400</v>
      </c>
      <c r="G26" s="21" t="s">
        <v>301</v>
      </c>
      <c r="H26" s="20" t="s">
        <v>401</v>
      </c>
      <c r="I26" s="21">
        <v>37.444899999999997</v>
      </c>
      <c r="J26" s="21">
        <v>-77.626499999999993</v>
      </c>
      <c r="K26" s="21" t="s">
        <v>40</v>
      </c>
      <c r="L26" s="21" t="s">
        <v>393</v>
      </c>
      <c r="M26" s="21">
        <v>1981</v>
      </c>
      <c r="N26" s="21">
        <v>1993</v>
      </c>
      <c r="O26" s="21" t="s">
        <v>60</v>
      </c>
      <c r="P26" s="22">
        <v>858000</v>
      </c>
      <c r="Q26" s="21"/>
      <c r="R26" s="21" t="s">
        <v>61</v>
      </c>
      <c r="S26" s="21">
        <v>0.27600000000000002</v>
      </c>
      <c r="T26" s="21">
        <v>0.27600000000000002</v>
      </c>
      <c r="U26" s="21" t="s">
        <v>402</v>
      </c>
      <c r="V26" s="21" t="s">
        <v>358</v>
      </c>
      <c r="W26" s="21" t="s">
        <v>163</v>
      </c>
      <c r="X26" s="23">
        <v>38353</v>
      </c>
      <c r="Y26" s="23">
        <v>38718</v>
      </c>
      <c r="Z26" s="21" t="s">
        <v>153</v>
      </c>
      <c r="AA26" s="21" t="s">
        <v>403</v>
      </c>
      <c r="AB26" s="21"/>
      <c r="AC26" s="21">
        <v>0.03</v>
      </c>
      <c r="AD26" s="21"/>
      <c r="AE26" s="21"/>
      <c r="AF26" s="21"/>
      <c r="AG26" s="21"/>
    </row>
    <row r="27" spans="1:33" s="19" customFormat="1" ht="24" hidden="1" x14ac:dyDescent="0.2">
      <c r="A27" s="20" t="s">
        <v>178</v>
      </c>
      <c r="B27" s="21">
        <v>1587</v>
      </c>
      <c r="C27" s="21" t="s">
        <v>179</v>
      </c>
      <c r="D27" s="21" t="s">
        <v>35</v>
      </c>
      <c r="E27" s="21" t="s">
        <v>180</v>
      </c>
      <c r="F27" s="21" t="s">
        <v>181</v>
      </c>
      <c r="G27" s="21" t="s">
        <v>182</v>
      </c>
      <c r="H27" s="20" t="s">
        <v>183</v>
      </c>
      <c r="I27" s="21">
        <v>37.392000000000003</v>
      </c>
      <c r="J27" s="21">
        <v>-79.108999999999995</v>
      </c>
      <c r="K27" s="21" t="s">
        <v>40</v>
      </c>
      <c r="L27" s="21" t="s">
        <v>184</v>
      </c>
      <c r="M27" s="21">
        <v>1979</v>
      </c>
      <c r="N27" s="21">
        <v>2014</v>
      </c>
      <c r="O27" s="21" t="s">
        <v>60</v>
      </c>
      <c r="P27" s="22">
        <v>4141744</v>
      </c>
      <c r="Q27" s="21">
        <v>2014</v>
      </c>
      <c r="R27" s="21" t="s">
        <v>61</v>
      </c>
      <c r="S27" s="21">
        <v>0.498</v>
      </c>
      <c r="T27" s="21">
        <v>0.498</v>
      </c>
      <c r="U27" s="21" t="s">
        <v>404</v>
      </c>
      <c r="V27" s="21" t="s">
        <v>358</v>
      </c>
      <c r="W27" s="21" t="s">
        <v>405</v>
      </c>
      <c r="X27" s="23">
        <v>37257</v>
      </c>
      <c r="Y27" s="23">
        <v>41274</v>
      </c>
      <c r="Z27" s="21" t="s">
        <v>144</v>
      </c>
      <c r="AA27" s="21" t="s">
        <v>187</v>
      </c>
      <c r="AB27" s="21"/>
      <c r="AC27" s="21"/>
      <c r="AD27" s="21"/>
      <c r="AE27" s="21">
        <v>0.55000000000000004</v>
      </c>
      <c r="AF27" s="21"/>
      <c r="AG27" s="21"/>
    </row>
    <row r="28" spans="1:33" s="19" customFormat="1" ht="36" hidden="1" x14ac:dyDescent="0.2">
      <c r="A28" s="20" t="s">
        <v>178</v>
      </c>
      <c r="B28" s="21">
        <v>1587</v>
      </c>
      <c r="C28" s="21" t="s">
        <v>179</v>
      </c>
      <c r="D28" s="21" t="s">
        <v>35</v>
      </c>
      <c r="E28" s="21" t="s">
        <v>180</v>
      </c>
      <c r="F28" s="21" t="s">
        <v>181</v>
      </c>
      <c r="G28" s="21" t="s">
        <v>182</v>
      </c>
      <c r="H28" s="20" t="s">
        <v>183</v>
      </c>
      <c r="I28" s="21">
        <v>37.392000000000003</v>
      </c>
      <c r="J28" s="21">
        <v>-79.108999999999995</v>
      </c>
      <c r="K28" s="21" t="s">
        <v>40</v>
      </c>
      <c r="L28" s="21" t="s">
        <v>184</v>
      </c>
      <c r="M28" s="21">
        <v>1979</v>
      </c>
      <c r="N28" s="21">
        <v>2014</v>
      </c>
      <c r="O28" s="21" t="s">
        <v>60</v>
      </c>
      <c r="P28" s="22">
        <v>4141744</v>
      </c>
      <c r="Q28" s="21">
        <v>2014</v>
      </c>
      <c r="R28" s="21" t="s">
        <v>61</v>
      </c>
      <c r="S28" s="21">
        <v>0.498</v>
      </c>
      <c r="T28" s="21">
        <v>0.498</v>
      </c>
      <c r="U28" s="21" t="s">
        <v>185</v>
      </c>
      <c r="V28" s="21" t="s">
        <v>358</v>
      </c>
      <c r="W28" s="21" t="s">
        <v>186</v>
      </c>
      <c r="X28" s="23">
        <v>41275</v>
      </c>
      <c r="Y28" s="23">
        <v>43830</v>
      </c>
      <c r="Z28" s="21" t="s">
        <v>144</v>
      </c>
      <c r="AA28" s="21" t="s">
        <v>187</v>
      </c>
      <c r="AB28" s="21"/>
      <c r="AC28" s="21"/>
      <c r="AD28" s="21"/>
      <c r="AE28" s="21">
        <v>0.28000000000000003</v>
      </c>
      <c r="AF28" s="21"/>
      <c r="AG28" s="21"/>
    </row>
    <row r="29" spans="1:33" s="19" customFormat="1" ht="36" hidden="1" x14ac:dyDescent="0.2">
      <c r="A29" s="20" t="s">
        <v>406</v>
      </c>
      <c r="B29" s="21">
        <v>2060</v>
      </c>
      <c r="C29" s="21" t="s">
        <v>407</v>
      </c>
      <c r="D29" s="21" t="s">
        <v>35</v>
      </c>
      <c r="E29" s="21" t="s">
        <v>408</v>
      </c>
      <c r="F29" s="21" t="s">
        <v>409</v>
      </c>
      <c r="G29" s="21" t="s">
        <v>410</v>
      </c>
      <c r="H29" s="20" t="s">
        <v>411</v>
      </c>
      <c r="I29" s="21">
        <v>38.671900000000001</v>
      </c>
      <c r="J29" s="21">
        <v>-77.776200000000003</v>
      </c>
      <c r="K29" s="21" t="s">
        <v>40</v>
      </c>
      <c r="L29" s="21" t="s">
        <v>412</v>
      </c>
      <c r="M29" s="21">
        <v>1974</v>
      </c>
      <c r="N29" s="21">
        <v>2015</v>
      </c>
      <c r="O29" s="21" t="s">
        <v>60</v>
      </c>
      <c r="P29" s="22">
        <v>1240495</v>
      </c>
      <c r="Q29" s="21">
        <v>2005</v>
      </c>
      <c r="R29" s="21" t="s">
        <v>61</v>
      </c>
      <c r="S29" s="21">
        <v>0.64800000000000002</v>
      </c>
      <c r="T29" s="21">
        <v>0.64800000000000002</v>
      </c>
      <c r="U29" s="21" t="s">
        <v>413</v>
      </c>
      <c r="V29" s="21" t="s">
        <v>358</v>
      </c>
      <c r="W29" s="21" t="s">
        <v>163</v>
      </c>
      <c r="X29" s="23">
        <v>38108</v>
      </c>
      <c r="Y29" s="23">
        <v>42369</v>
      </c>
      <c r="Z29" s="21" t="s">
        <v>153</v>
      </c>
      <c r="AA29" s="21" t="s">
        <v>154</v>
      </c>
      <c r="AB29" s="21"/>
      <c r="AC29" s="21">
        <v>1.5</v>
      </c>
      <c r="AD29" s="21">
        <v>2</v>
      </c>
      <c r="AE29" s="21">
        <v>0.64800000000000002</v>
      </c>
      <c r="AF29" s="21"/>
      <c r="AG29" s="21"/>
    </row>
    <row r="30" spans="1:33" s="19" customFormat="1" ht="24" hidden="1" x14ac:dyDescent="0.2">
      <c r="A30" s="20"/>
      <c r="B30" s="21">
        <v>1579</v>
      </c>
      <c r="C30" s="21" t="s">
        <v>414</v>
      </c>
      <c r="D30" s="21" t="s">
        <v>35</v>
      </c>
      <c r="E30" s="21" t="s">
        <v>415</v>
      </c>
      <c r="F30" s="21" t="s">
        <v>416</v>
      </c>
      <c r="G30" s="21" t="s">
        <v>417</v>
      </c>
      <c r="H30" s="20" t="s">
        <v>418</v>
      </c>
      <c r="I30" s="21">
        <v>36.572200000000002</v>
      </c>
      <c r="J30" s="21">
        <v>-79.344399999999993</v>
      </c>
      <c r="K30" s="21" t="s">
        <v>40</v>
      </c>
      <c r="L30" s="21" t="s">
        <v>419</v>
      </c>
      <c r="M30" s="21">
        <v>1974</v>
      </c>
      <c r="N30" s="21">
        <v>1993</v>
      </c>
      <c r="O30" s="21" t="s">
        <v>60</v>
      </c>
      <c r="P30" s="22">
        <v>2745600</v>
      </c>
      <c r="Q30" s="21"/>
      <c r="R30" s="21" t="s">
        <v>43</v>
      </c>
      <c r="S30" s="21"/>
      <c r="T30" s="21"/>
      <c r="U30" s="21" t="s">
        <v>420</v>
      </c>
      <c r="V30" s="21" t="s">
        <v>347</v>
      </c>
      <c r="W30" s="21"/>
      <c r="X30" s="23"/>
      <c r="Y30" s="23"/>
      <c r="Z30" s="21" t="s">
        <v>46</v>
      </c>
      <c r="AA30" s="21" t="s">
        <v>46</v>
      </c>
      <c r="AB30" s="21"/>
      <c r="AC30" s="21"/>
      <c r="AD30" s="21"/>
      <c r="AE30" s="21"/>
      <c r="AF30" s="21"/>
      <c r="AG30" s="21"/>
    </row>
    <row r="31" spans="1:33" s="19" customFormat="1" ht="24" hidden="1" x14ac:dyDescent="0.2">
      <c r="A31" s="20"/>
      <c r="B31" s="21">
        <v>1600</v>
      </c>
      <c r="C31" s="21" t="s">
        <v>421</v>
      </c>
      <c r="D31" s="21" t="s">
        <v>35</v>
      </c>
      <c r="E31" s="21" t="s">
        <v>422</v>
      </c>
      <c r="F31" s="21" t="s">
        <v>423</v>
      </c>
      <c r="G31" s="21" t="s">
        <v>423</v>
      </c>
      <c r="H31" s="20" t="s">
        <v>424</v>
      </c>
      <c r="I31" s="21">
        <v>37.119999999999997</v>
      </c>
      <c r="J31" s="21">
        <v>-77.620500000000007</v>
      </c>
      <c r="K31" s="21" t="s">
        <v>40</v>
      </c>
      <c r="L31" s="21" t="s">
        <v>425</v>
      </c>
      <c r="M31" s="21">
        <v>1979</v>
      </c>
      <c r="N31" s="21">
        <v>1994</v>
      </c>
      <c r="O31" s="21" t="s">
        <v>60</v>
      </c>
      <c r="P31" s="22">
        <v>450000</v>
      </c>
      <c r="Q31" s="21"/>
      <c r="R31" s="21" t="s">
        <v>61</v>
      </c>
      <c r="S31" s="21">
        <v>0.4</v>
      </c>
      <c r="T31" s="21"/>
      <c r="U31" s="21" t="s">
        <v>426</v>
      </c>
      <c r="V31" s="21" t="s">
        <v>358</v>
      </c>
      <c r="W31" s="21" t="s">
        <v>163</v>
      </c>
      <c r="X31" s="23">
        <v>34335</v>
      </c>
      <c r="Y31" s="23">
        <v>34335</v>
      </c>
      <c r="Z31" s="21" t="s">
        <v>153</v>
      </c>
      <c r="AA31" s="21" t="s">
        <v>154</v>
      </c>
      <c r="AB31" s="21"/>
      <c r="AC31" s="21">
        <v>0.8</v>
      </c>
      <c r="AD31" s="21"/>
      <c r="AE31" s="21"/>
      <c r="AF31" s="21"/>
      <c r="AG31" s="21"/>
    </row>
    <row r="32" spans="1:33" s="19" customFormat="1" ht="24" x14ac:dyDescent="0.2">
      <c r="A32" s="20" t="s">
        <v>71</v>
      </c>
      <c r="B32" s="21">
        <v>1581</v>
      </c>
      <c r="C32" s="21" t="s">
        <v>72</v>
      </c>
      <c r="D32" s="21" t="s">
        <v>35</v>
      </c>
      <c r="E32" s="21" t="s">
        <v>73</v>
      </c>
      <c r="F32" s="21" t="s">
        <v>74</v>
      </c>
      <c r="G32" s="21" t="s">
        <v>75</v>
      </c>
      <c r="H32" s="20" t="s">
        <v>76</v>
      </c>
      <c r="I32" s="21">
        <v>36.927</v>
      </c>
      <c r="J32" s="21">
        <v>-79.8626</v>
      </c>
      <c r="K32" s="21" t="s">
        <v>40</v>
      </c>
      <c r="L32" s="21" t="s">
        <v>77</v>
      </c>
      <c r="M32" s="21">
        <v>1975</v>
      </c>
      <c r="N32" s="21">
        <v>2036</v>
      </c>
      <c r="O32" s="21" t="s">
        <v>42</v>
      </c>
      <c r="P32" s="22">
        <v>1851827</v>
      </c>
      <c r="Q32" s="21">
        <v>2022</v>
      </c>
      <c r="R32" s="21" t="s">
        <v>43</v>
      </c>
      <c r="S32" s="21"/>
      <c r="T32" s="21"/>
      <c r="U32" s="21" t="s">
        <v>78</v>
      </c>
      <c r="V32" s="21" t="s">
        <v>45</v>
      </c>
      <c r="W32" s="21"/>
      <c r="X32" s="23"/>
      <c r="Y32" s="23"/>
      <c r="Z32" s="21" t="s">
        <v>46</v>
      </c>
      <c r="AA32" s="21" t="s">
        <v>46</v>
      </c>
      <c r="AB32" s="21"/>
      <c r="AC32" s="21"/>
      <c r="AD32" s="21"/>
      <c r="AE32" s="21"/>
      <c r="AF32" s="21"/>
      <c r="AG32" s="21"/>
    </row>
    <row r="33" spans="1:33" s="19" customFormat="1" ht="24" hidden="1" x14ac:dyDescent="0.2">
      <c r="A33" s="20" t="s">
        <v>188</v>
      </c>
      <c r="B33" s="21">
        <v>1583</v>
      </c>
      <c r="C33" s="21" t="s">
        <v>189</v>
      </c>
      <c r="D33" s="21" t="s">
        <v>35</v>
      </c>
      <c r="E33" s="21" t="s">
        <v>190</v>
      </c>
      <c r="F33" s="21" t="s">
        <v>191</v>
      </c>
      <c r="G33" s="21" t="s">
        <v>192</v>
      </c>
      <c r="H33" s="20" t="s">
        <v>193</v>
      </c>
      <c r="I33" s="21">
        <v>39.141599999999997</v>
      </c>
      <c r="J33" s="21">
        <v>-78.098799999999997</v>
      </c>
      <c r="K33" s="21" t="s">
        <v>40</v>
      </c>
      <c r="L33" s="21" t="s">
        <v>194</v>
      </c>
      <c r="M33" s="21">
        <v>1977</v>
      </c>
      <c r="N33" s="21">
        <v>2045</v>
      </c>
      <c r="O33" s="21" t="s">
        <v>42</v>
      </c>
      <c r="P33" s="22">
        <v>5193241</v>
      </c>
      <c r="Q33" s="21">
        <v>2022</v>
      </c>
      <c r="R33" s="21" t="s">
        <v>61</v>
      </c>
      <c r="S33" s="21">
        <v>0.47699999999999998</v>
      </c>
      <c r="T33" s="21">
        <v>1.9E-2</v>
      </c>
      <c r="U33" s="21" t="s">
        <v>195</v>
      </c>
      <c r="V33" s="21" t="s">
        <v>142</v>
      </c>
      <c r="W33" s="21" t="s">
        <v>163</v>
      </c>
      <c r="X33" s="23">
        <v>37257</v>
      </c>
      <c r="Y33" s="23"/>
      <c r="Z33" s="21" t="s">
        <v>144</v>
      </c>
      <c r="AA33" s="21" t="s">
        <v>196</v>
      </c>
      <c r="AB33" s="21"/>
      <c r="AC33" s="21"/>
      <c r="AD33" s="21"/>
      <c r="AE33" s="21">
        <v>2.1999999999999999E-2</v>
      </c>
      <c r="AF33" s="21">
        <v>2.16E-3</v>
      </c>
      <c r="AG33" s="21">
        <v>1.9000000000000001E-4</v>
      </c>
    </row>
    <row r="34" spans="1:33" s="19" customFormat="1" ht="24" hidden="1" x14ac:dyDescent="0.2">
      <c r="A34" s="20" t="s">
        <v>188</v>
      </c>
      <c r="B34" s="21">
        <v>1583</v>
      </c>
      <c r="C34" s="21" t="s">
        <v>189</v>
      </c>
      <c r="D34" s="21" t="s">
        <v>35</v>
      </c>
      <c r="E34" s="21" t="s">
        <v>190</v>
      </c>
      <c r="F34" s="21" t="s">
        <v>191</v>
      </c>
      <c r="G34" s="21" t="s">
        <v>192</v>
      </c>
      <c r="H34" s="20" t="s">
        <v>193</v>
      </c>
      <c r="I34" s="21">
        <v>39.141599999999997</v>
      </c>
      <c r="J34" s="21">
        <v>-78.098799999999997</v>
      </c>
      <c r="K34" s="21" t="s">
        <v>40</v>
      </c>
      <c r="L34" s="21" t="s">
        <v>194</v>
      </c>
      <c r="M34" s="21">
        <v>1977</v>
      </c>
      <c r="N34" s="21">
        <v>2045</v>
      </c>
      <c r="O34" s="21" t="s">
        <v>42</v>
      </c>
      <c r="P34" s="22">
        <v>5193241</v>
      </c>
      <c r="Q34" s="21">
        <v>2022</v>
      </c>
      <c r="R34" s="21" t="s">
        <v>61</v>
      </c>
      <c r="S34" s="21">
        <v>0.47699999999999998</v>
      </c>
      <c r="T34" s="21">
        <v>1.9E-2</v>
      </c>
      <c r="U34" s="21" t="s">
        <v>197</v>
      </c>
      <c r="V34" s="21" t="s">
        <v>142</v>
      </c>
      <c r="W34" s="21" t="s">
        <v>143</v>
      </c>
      <c r="X34" s="23">
        <v>40486</v>
      </c>
      <c r="Y34" s="23"/>
      <c r="Z34" s="21" t="s">
        <v>153</v>
      </c>
      <c r="AA34" s="21" t="s">
        <v>154</v>
      </c>
      <c r="AB34" s="21"/>
      <c r="AC34" s="21">
        <v>0.95</v>
      </c>
      <c r="AD34" s="21">
        <v>2.1</v>
      </c>
      <c r="AE34" s="21">
        <v>0.45700000000000002</v>
      </c>
      <c r="AF34" s="21">
        <v>4.8070000000000002E-2</v>
      </c>
      <c r="AG34" s="21">
        <v>4.6100000000000004E-3</v>
      </c>
    </row>
    <row r="35" spans="1:33" s="19" customFormat="1" ht="12" hidden="1" x14ac:dyDescent="0.2">
      <c r="A35" s="20"/>
      <c r="B35" s="21">
        <v>1603</v>
      </c>
      <c r="C35" s="21" t="s">
        <v>427</v>
      </c>
      <c r="D35" s="21" t="s">
        <v>35</v>
      </c>
      <c r="E35" s="21" t="s">
        <v>428</v>
      </c>
      <c r="F35" s="21" t="s">
        <v>429</v>
      </c>
      <c r="G35" s="21" t="s">
        <v>430</v>
      </c>
      <c r="H35" s="20" t="s">
        <v>431</v>
      </c>
      <c r="I35" s="21">
        <v>38.276000000000003</v>
      </c>
      <c r="J35" s="21">
        <v>-78.421999999999997</v>
      </c>
      <c r="K35" s="21" t="s">
        <v>40</v>
      </c>
      <c r="L35" s="21" t="s">
        <v>432</v>
      </c>
      <c r="M35" s="21">
        <v>1985</v>
      </c>
      <c r="N35" s="21">
        <v>1993</v>
      </c>
      <c r="O35" s="21" t="s">
        <v>60</v>
      </c>
      <c r="P35" s="22">
        <v>1000000</v>
      </c>
      <c r="Q35" s="21"/>
      <c r="R35" s="21" t="s">
        <v>43</v>
      </c>
      <c r="S35" s="21"/>
      <c r="T35" s="21"/>
      <c r="U35" s="21" t="s">
        <v>433</v>
      </c>
      <c r="V35" s="21" t="s">
        <v>347</v>
      </c>
      <c r="W35" s="21"/>
      <c r="X35" s="23"/>
      <c r="Y35" s="23"/>
      <c r="Z35" s="21" t="s">
        <v>46</v>
      </c>
      <c r="AA35" s="21" t="s">
        <v>46</v>
      </c>
      <c r="AB35" s="21"/>
      <c r="AC35" s="21"/>
      <c r="AD35" s="21"/>
      <c r="AE35" s="21"/>
      <c r="AF35" s="21"/>
      <c r="AG35" s="21"/>
    </row>
    <row r="36" spans="1:33" s="19" customFormat="1" ht="24" x14ac:dyDescent="0.2">
      <c r="A36" s="20"/>
      <c r="B36" s="21">
        <v>10088</v>
      </c>
      <c r="C36" s="21" t="s">
        <v>434</v>
      </c>
      <c r="D36" s="21" t="s">
        <v>35</v>
      </c>
      <c r="E36" s="21" t="s">
        <v>435</v>
      </c>
      <c r="F36" s="21" t="s">
        <v>436</v>
      </c>
      <c r="G36" s="21" t="s">
        <v>437</v>
      </c>
      <c r="H36" s="20" t="s">
        <v>438</v>
      </c>
      <c r="I36" s="21">
        <v>36.744999999999997</v>
      </c>
      <c r="J36" s="21">
        <v>-77.599999999999994</v>
      </c>
      <c r="K36" s="21" t="s">
        <v>40</v>
      </c>
      <c r="L36" s="21" t="s">
        <v>439</v>
      </c>
      <c r="M36" s="21">
        <v>1987</v>
      </c>
      <c r="N36" s="21"/>
      <c r="O36" s="21" t="s">
        <v>42</v>
      </c>
      <c r="P36" s="22">
        <v>169664</v>
      </c>
      <c r="Q36" s="21">
        <v>2005</v>
      </c>
      <c r="R36" s="21" t="s">
        <v>46</v>
      </c>
      <c r="S36" s="21"/>
      <c r="T36" s="21"/>
      <c r="U36" s="21" t="s">
        <v>440</v>
      </c>
      <c r="V36" s="21" t="s">
        <v>356</v>
      </c>
      <c r="W36" s="21"/>
      <c r="X36" s="23"/>
      <c r="Y36" s="23"/>
      <c r="Z36" s="21" t="s">
        <v>46</v>
      </c>
      <c r="AA36" s="21" t="s">
        <v>46</v>
      </c>
      <c r="AB36" s="21"/>
      <c r="AC36" s="21"/>
      <c r="AD36" s="21"/>
      <c r="AE36" s="21"/>
      <c r="AF36" s="21"/>
      <c r="AG36" s="21"/>
    </row>
    <row r="37" spans="1:33" s="19" customFormat="1" ht="12" hidden="1" x14ac:dyDescent="0.2">
      <c r="A37" s="20"/>
      <c r="B37" s="21">
        <v>10940</v>
      </c>
      <c r="C37" s="21" t="s">
        <v>198</v>
      </c>
      <c r="D37" s="21" t="s">
        <v>35</v>
      </c>
      <c r="E37" s="21" t="s">
        <v>199</v>
      </c>
      <c r="F37" s="21" t="s">
        <v>200</v>
      </c>
      <c r="G37" s="21" t="s">
        <v>200</v>
      </c>
      <c r="H37" s="20" t="s">
        <v>201</v>
      </c>
      <c r="I37" s="21">
        <v>37.7532</v>
      </c>
      <c r="J37" s="21">
        <v>-77.356399999999994</v>
      </c>
      <c r="K37" s="21" t="s">
        <v>40</v>
      </c>
      <c r="L37" s="21" t="s">
        <v>202</v>
      </c>
      <c r="M37" s="21">
        <v>1981</v>
      </c>
      <c r="N37" s="21">
        <v>2002</v>
      </c>
      <c r="O37" s="21" t="s">
        <v>60</v>
      </c>
      <c r="P37" s="22">
        <v>850000</v>
      </c>
      <c r="Q37" s="21"/>
      <c r="R37" s="21" t="s">
        <v>61</v>
      </c>
      <c r="S37" s="21"/>
      <c r="T37" s="21"/>
      <c r="U37" s="21" t="s">
        <v>203</v>
      </c>
      <c r="V37" s="21" t="s">
        <v>142</v>
      </c>
      <c r="W37" s="21" t="s">
        <v>163</v>
      </c>
      <c r="X37" s="23">
        <v>39614</v>
      </c>
      <c r="Y37" s="23"/>
      <c r="Z37" s="21" t="s">
        <v>144</v>
      </c>
      <c r="AA37" s="21" t="s">
        <v>196</v>
      </c>
      <c r="AB37" s="21"/>
      <c r="AC37" s="21"/>
      <c r="AD37" s="21"/>
      <c r="AE37" s="21">
        <v>1.4999999999999999E-2</v>
      </c>
      <c r="AF37" s="21">
        <v>1.47E-3</v>
      </c>
      <c r="AG37" s="21">
        <v>1.2999999999999999E-4</v>
      </c>
    </row>
    <row r="38" spans="1:33" s="19" customFormat="1" ht="24" hidden="1" x14ac:dyDescent="0.2">
      <c r="A38" s="20" t="s">
        <v>204</v>
      </c>
      <c r="B38" s="21">
        <v>12102</v>
      </c>
      <c r="C38" s="21" t="s">
        <v>205</v>
      </c>
      <c r="D38" s="21" t="s">
        <v>35</v>
      </c>
      <c r="E38" s="21" t="s">
        <v>206</v>
      </c>
      <c r="F38" s="21" t="s">
        <v>207</v>
      </c>
      <c r="G38" s="21" t="s">
        <v>207</v>
      </c>
      <c r="H38" s="20" t="s">
        <v>208</v>
      </c>
      <c r="I38" s="21">
        <v>38.851999999999997</v>
      </c>
      <c r="J38" s="21">
        <v>-77.381</v>
      </c>
      <c r="K38" s="21" t="s">
        <v>40</v>
      </c>
      <c r="L38" s="21" t="s">
        <v>209</v>
      </c>
      <c r="M38" s="21">
        <v>1964</v>
      </c>
      <c r="N38" s="21">
        <v>1983</v>
      </c>
      <c r="O38" s="21" t="s">
        <v>60</v>
      </c>
      <c r="P38" s="22">
        <v>5000000</v>
      </c>
      <c r="Q38" s="21"/>
      <c r="R38" s="21" t="s">
        <v>61</v>
      </c>
      <c r="S38" s="21">
        <v>0.53600000000000003</v>
      </c>
      <c r="T38" s="21">
        <v>0.104</v>
      </c>
      <c r="U38" s="21" t="s">
        <v>441</v>
      </c>
      <c r="V38" s="21" t="s">
        <v>358</v>
      </c>
      <c r="W38" s="21" t="s">
        <v>442</v>
      </c>
      <c r="X38" s="23">
        <v>39814</v>
      </c>
      <c r="Y38" s="23">
        <v>43830</v>
      </c>
      <c r="Z38" s="21" t="s">
        <v>144</v>
      </c>
      <c r="AA38" s="21" t="s">
        <v>196</v>
      </c>
      <c r="AB38" s="21"/>
      <c r="AC38" s="21"/>
      <c r="AD38" s="21"/>
      <c r="AE38" s="21">
        <v>0.20200000000000001</v>
      </c>
      <c r="AF38" s="21">
        <v>0</v>
      </c>
      <c r="AG38" s="21">
        <v>0</v>
      </c>
    </row>
    <row r="39" spans="1:33" s="19" customFormat="1" ht="24" hidden="1" x14ac:dyDescent="0.2">
      <c r="A39" s="20" t="s">
        <v>204</v>
      </c>
      <c r="B39" s="21">
        <v>12102</v>
      </c>
      <c r="C39" s="21" t="s">
        <v>205</v>
      </c>
      <c r="D39" s="21" t="s">
        <v>35</v>
      </c>
      <c r="E39" s="21" t="s">
        <v>206</v>
      </c>
      <c r="F39" s="21" t="s">
        <v>207</v>
      </c>
      <c r="G39" s="21" t="s">
        <v>207</v>
      </c>
      <c r="H39" s="20" t="s">
        <v>208</v>
      </c>
      <c r="I39" s="21">
        <v>38.851999999999997</v>
      </c>
      <c r="J39" s="21">
        <v>-77.381</v>
      </c>
      <c r="K39" s="21" t="s">
        <v>40</v>
      </c>
      <c r="L39" s="21" t="s">
        <v>209</v>
      </c>
      <c r="M39" s="21">
        <v>1964</v>
      </c>
      <c r="N39" s="21">
        <v>1983</v>
      </c>
      <c r="O39" s="21" t="s">
        <v>60</v>
      </c>
      <c r="P39" s="22">
        <v>5000000</v>
      </c>
      <c r="Q39" s="21"/>
      <c r="R39" s="21" t="s">
        <v>61</v>
      </c>
      <c r="S39" s="21">
        <v>0.53600000000000003</v>
      </c>
      <c r="T39" s="21">
        <v>0.104</v>
      </c>
      <c r="U39" s="21" t="s">
        <v>443</v>
      </c>
      <c r="V39" s="21" t="s">
        <v>358</v>
      </c>
      <c r="W39" s="21" t="s">
        <v>444</v>
      </c>
      <c r="X39" s="23">
        <v>40817</v>
      </c>
      <c r="Y39" s="23">
        <v>43830</v>
      </c>
      <c r="Z39" s="21" t="s">
        <v>144</v>
      </c>
      <c r="AA39" s="21" t="s">
        <v>196</v>
      </c>
      <c r="AB39" s="21"/>
      <c r="AC39" s="21"/>
      <c r="AD39" s="21"/>
      <c r="AE39" s="21">
        <v>0.27400000000000002</v>
      </c>
      <c r="AF39" s="21">
        <v>0</v>
      </c>
      <c r="AG39" s="21">
        <v>0</v>
      </c>
    </row>
    <row r="40" spans="1:33" s="19" customFormat="1" ht="36" hidden="1" x14ac:dyDescent="0.2">
      <c r="A40" s="20" t="s">
        <v>204</v>
      </c>
      <c r="B40" s="21">
        <v>12102</v>
      </c>
      <c r="C40" s="21" t="s">
        <v>205</v>
      </c>
      <c r="D40" s="21" t="s">
        <v>35</v>
      </c>
      <c r="E40" s="21" t="s">
        <v>206</v>
      </c>
      <c r="F40" s="21" t="s">
        <v>207</v>
      </c>
      <c r="G40" s="21" t="s">
        <v>207</v>
      </c>
      <c r="H40" s="20" t="s">
        <v>208</v>
      </c>
      <c r="I40" s="21">
        <v>38.851999999999997</v>
      </c>
      <c r="J40" s="21">
        <v>-77.381</v>
      </c>
      <c r="K40" s="21" t="s">
        <v>40</v>
      </c>
      <c r="L40" s="21" t="s">
        <v>209</v>
      </c>
      <c r="M40" s="21">
        <v>1964</v>
      </c>
      <c r="N40" s="21">
        <v>1983</v>
      </c>
      <c r="O40" s="21" t="s">
        <v>60</v>
      </c>
      <c r="P40" s="22">
        <v>5000000</v>
      </c>
      <c r="Q40" s="21"/>
      <c r="R40" s="21" t="s">
        <v>61</v>
      </c>
      <c r="S40" s="21">
        <v>0.53600000000000003</v>
      </c>
      <c r="T40" s="21">
        <v>0.104</v>
      </c>
      <c r="U40" s="21" t="s">
        <v>210</v>
      </c>
      <c r="V40" s="21" t="s">
        <v>142</v>
      </c>
      <c r="W40" s="21" t="s">
        <v>186</v>
      </c>
      <c r="X40" s="23">
        <v>43831</v>
      </c>
      <c r="Y40" s="23"/>
      <c r="Z40" s="21" t="s">
        <v>144</v>
      </c>
      <c r="AA40" s="21" t="s">
        <v>196</v>
      </c>
      <c r="AB40" s="21"/>
      <c r="AC40" s="21"/>
      <c r="AD40" s="21"/>
      <c r="AE40" s="21">
        <v>2.4E-2</v>
      </c>
      <c r="AF40" s="21">
        <v>2.3500000000000001E-3</v>
      </c>
      <c r="AG40" s="21">
        <v>2.1000000000000001E-4</v>
      </c>
    </row>
    <row r="41" spans="1:33" s="19" customFormat="1" ht="24" hidden="1" x14ac:dyDescent="0.2">
      <c r="A41" s="20" t="s">
        <v>211</v>
      </c>
      <c r="B41" s="21">
        <v>1580</v>
      </c>
      <c r="C41" s="21" t="s">
        <v>212</v>
      </c>
      <c r="D41" s="21" t="s">
        <v>35</v>
      </c>
      <c r="E41" s="21" t="s">
        <v>213</v>
      </c>
      <c r="F41" s="21" t="s">
        <v>214</v>
      </c>
      <c r="G41" s="21" t="s">
        <v>207</v>
      </c>
      <c r="H41" s="20" t="s">
        <v>215</v>
      </c>
      <c r="I41" s="21">
        <v>38.688090000000003</v>
      </c>
      <c r="J41" s="21">
        <v>-77.237340000000003</v>
      </c>
      <c r="K41" s="21" t="s">
        <v>40</v>
      </c>
      <c r="L41" s="21" t="s">
        <v>209</v>
      </c>
      <c r="M41" s="21">
        <v>1973</v>
      </c>
      <c r="N41" s="21">
        <v>1995</v>
      </c>
      <c r="O41" s="21" t="s">
        <v>60</v>
      </c>
      <c r="P41" s="22">
        <v>16544910</v>
      </c>
      <c r="Q41" s="21">
        <v>1995</v>
      </c>
      <c r="R41" s="21" t="s">
        <v>61</v>
      </c>
      <c r="S41" s="21">
        <v>1.849</v>
      </c>
      <c r="T41" s="21">
        <v>0.01</v>
      </c>
      <c r="U41" s="21" t="s">
        <v>445</v>
      </c>
      <c r="V41" s="21" t="s">
        <v>358</v>
      </c>
      <c r="W41" s="21" t="s">
        <v>163</v>
      </c>
      <c r="X41" s="23">
        <v>33239</v>
      </c>
      <c r="Y41" s="23">
        <v>43465</v>
      </c>
      <c r="Z41" s="21" t="s">
        <v>153</v>
      </c>
      <c r="AA41" s="21" t="s">
        <v>154</v>
      </c>
      <c r="AB41" s="21"/>
      <c r="AC41" s="21">
        <v>2.4900000000000002</v>
      </c>
      <c r="AD41" s="21">
        <v>3.2</v>
      </c>
      <c r="AE41" s="21">
        <v>1.4</v>
      </c>
      <c r="AF41" s="21">
        <v>0</v>
      </c>
      <c r="AG41" s="21">
        <v>0</v>
      </c>
    </row>
    <row r="42" spans="1:33" s="19" customFormat="1" ht="24" hidden="1" x14ac:dyDescent="0.2">
      <c r="A42" s="20" t="s">
        <v>211</v>
      </c>
      <c r="B42" s="21">
        <v>1580</v>
      </c>
      <c r="C42" s="21" t="s">
        <v>212</v>
      </c>
      <c r="D42" s="21" t="s">
        <v>35</v>
      </c>
      <c r="E42" s="21" t="s">
        <v>213</v>
      </c>
      <c r="F42" s="21" t="s">
        <v>214</v>
      </c>
      <c r="G42" s="21" t="s">
        <v>207</v>
      </c>
      <c r="H42" s="20" t="s">
        <v>215</v>
      </c>
      <c r="I42" s="21">
        <v>38.688090000000003</v>
      </c>
      <c r="J42" s="21">
        <v>-77.237340000000003</v>
      </c>
      <c r="K42" s="21" t="s">
        <v>40</v>
      </c>
      <c r="L42" s="21" t="s">
        <v>209</v>
      </c>
      <c r="M42" s="21">
        <v>1973</v>
      </c>
      <c r="N42" s="21">
        <v>1995</v>
      </c>
      <c r="O42" s="21" t="s">
        <v>60</v>
      </c>
      <c r="P42" s="22">
        <v>16544910</v>
      </c>
      <c r="Q42" s="21">
        <v>1995</v>
      </c>
      <c r="R42" s="21" t="s">
        <v>61</v>
      </c>
      <c r="S42" s="21">
        <v>1.849</v>
      </c>
      <c r="T42" s="21">
        <v>0.01</v>
      </c>
      <c r="U42" s="21" t="s">
        <v>216</v>
      </c>
      <c r="V42" s="21" t="s">
        <v>142</v>
      </c>
      <c r="W42" s="21" t="s">
        <v>164</v>
      </c>
      <c r="X42" s="23">
        <v>33970</v>
      </c>
      <c r="Y42" s="23"/>
      <c r="Z42" s="21" t="s">
        <v>153</v>
      </c>
      <c r="AA42" s="21" t="s">
        <v>154</v>
      </c>
      <c r="AB42" s="21"/>
      <c r="AC42" s="21">
        <v>2.77</v>
      </c>
      <c r="AD42" s="21">
        <v>3.2</v>
      </c>
      <c r="AE42" s="21">
        <v>1.74</v>
      </c>
      <c r="AF42" s="21">
        <v>0.14016999999999999</v>
      </c>
      <c r="AG42" s="21">
        <v>1.345E-2</v>
      </c>
    </row>
    <row r="43" spans="1:33" s="19" customFormat="1" ht="24" hidden="1" x14ac:dyDescent="0.2">
      <c r="A43" s="20" t="s">
        <v>211</v>
      </c>
      <c r="B43" s="21">
        <v>1580</v>
      </c>
      <c r="C43" s="21" t="s">
        <v>212</v>
      </c>
      <c r="D43" s="21" t="s">
        <v>35</v>
      </c>
      <c r="E43" s="21" t="s">
        <v>213</v>
      </c>
      <c r="F43" s="21" t="s">
        <v>214</v>
      </c>
      <c r="G43" s="21" t="s">
        <v>207</v>
      </c>
      <c r="H43" s="20" t="s">
        <v>215</v>
      </c>
      <c r="I43" s="21">
        <v>38.688090000000003</v>
      </c>
      <c r="J43" s="21">
        <v>-77.237340000000003</v>
      </c>
      <c r="K43" s="21" t="s">
        <v>40</v>
      </c>
      <c r="L43" s="21" t="s">
        <v>209</v>
      </c>
      <c r="M43" s="21">
        <v>1973</v>
      </c>
      <c r="N43" s="21">
        <v>1995</v>
      </c>
      <c r="O43" s="21" t="s">
        <v>60</v>
      </c>
      <c r="P43" s="22">
        <v>16544910</v>
      </c>
      <c r="Q43" s="21">
        <v>1995</v>
      </c>
      <c r="R43" s="21" t="s">
        <v>61</v>
      </c>
      <c r="S43" s="21">
        <v>1.849</v>
      </c>
      <c r="T43" s="21">
        <v>0.01</v>
      </c>
      <c r="U43" s="21" t="s">
        <v>446</v>
      </c>
      <c r="V43" s="21" t="s">
        <v>358</v>
      </c>
      <c r="W43" s="21" t="s">
        <v>143</v>
      </c>
      <c r="X43" s="23">
        <v>35551</v>
      </c>
      <c r="Y43" s="23">
        <v>41639</v>
      </c>
      <c r="Z43" s="21" t="s">
        <v>144</v>
      </c>
      <c r="AA43" s="21" t="s">
        <v>196</v>
      </c>
      <c r="AB43" s="21"/>
      <c r="AC43" s="21"/>
      <c r="AD43" s="21"/>
      <c r="AE43" s="21">
        <v>0.4</v>
      </c>
      <c r="AF43" s="21">
        <v>0</v>
      </c>
      <c r="AG43" s="21">
        <v>0</v>
      </c>
    </row>
    <row r="44" spans="1:33" s="19" customFormat="1" ht="36" hidden="1" x14ac:dyDescent="0.2">
      <c r="A44" s="20" t="s">
        <v>211</v>
      </c>
      <c r="B44" s="21">
        <v>1580</v>
      </c>
      <c r="C44" s="21" t="s">
        <v>212</v>
      </c>
      <c r="D44" s="21" t="s">
        <v>35</v>
      </c>
      <c r="E44" s="21" t="s">
        <v>213</v>
      </c>
      <c r="F44" s="21" t="s">
        <v>214</v>
      </c>
      <c r="G44" s="21" t="s">
        <v>207</v>
      </c>
      <c r="H44" s="20" t="s">
        <v>215</v>
      </c>
      <c r="I44" s="21">
        <v>38.688090000000003</v>
      </c>
      <c r="J44" s="21">
        <v>-77.237340000000003</v>
      </c>
      <c r="K44" s="21" t="s">
        <v>40</v>
      </c>
      <c r="L44" s="21" t="s">
        <v>209</v>
      </c>
      <c r="M44" s="21">
        <v>1973</v>
      </c>
      <c r="N44" s="21">
        <v>1995</v>
      </c>
      <c r="O44" s="21" t="s">
        <v>60</v>
      </c>
      <c r="P44" s="22">
        <v>16544910</v>
      </c>
      <c r="Q44" s="21">
        <v>1995</v>
      </c>
      <c r="R44" s="21" t="s">
        <v>61</v>
      </c>
      <c r="S44" s="21">
        <v>1.849</v>
      </c>
      <c r="T44" s="21">
        <v>0.01</v>
      </c>
      <c r="U44" s="21" t="s">
        <v>217</v>
      </c>
      <c r="V44" s="21" t="s">
        <v>142</v>
      </c>
      <c r="W44" s="21" t="s">
        <v>218</v>
      </c>
      <c r="X44" s="23">
        <v>41640</v>
      </c>
      <c r="Y44" s="23"/>
      <c r="Z44" s="21" t="s">
        <v>144</v>
      </c>
      <c r="AA44" s="21" t="s">
        <v>196</v>
      </c>
      <c r="AB44" s="21"/>
      <c r="AC44" s="21"/>
      <c r="AD44" s="21"/>
      <c r="AE44" s="21">
        <v>0.1</v>
      </c>
      <c r="AF44" s="21">
        <v>9.7999999999999997E-3</v>
      </c>
      <c r="AG44" s="21">
        <v>8.5999999999999998E-4</v>
      </c>
    </row>
    <row r="45" spans="1:33" s="19" customFormat="1" ht="24" hidden="1" x14ac:dyDescent="0.2">
      <c r="A45" s="20" t="s">
        <v>211</v>
      </c>
      <c r="B45" s="21">
        <v>1580</v>
      </c>
      <c r="C45" s="21" t="s">
        <v>212</v>
      </c>
      <c r="D45" s="21" t="s">
        <v>35</v>
      </c>
      <c r="E45" s="21" t="s">
        <v>213</v>
      </c>
      <c r="F45" s="21" t="s">
        <v>214</v>
      </c>
      <c r="G45" s="21" t="s">
        <v>207</v>
      </c>
      <c r="H45" s="20" t="s">
        <v>215</v>
      </c>
      <c r="I45" s="21">
        <v>38.688090000000003</v>
      </c>
      <c r="J45" s="21">
        <v>-77.237340000000003</v>
      </c>
      <c r="K45" s="21" t="s">
        <v>40</v>
      </c>
      <c r="L45" s="21" t="s">
        <v>209</v>
      </c>
      <c r="M45" s="21">
        <v>1973</v>
      </c>
      <c r="N45" s="21">
        <v>1995</v>
      </c>
      <c r="O45" s="21" t="s">
        <v>60</v>
      </c>
      <c r="P45" s="22">
        <v>16544910</v>
      </c>
      <c r="Q45" s="21">
        <v>1995</v>
      </c>
      <c r="R45" s="21" t="s">
        <v>61</v>
      </c>
      <c r="S45" s="21">
        <v>1.849</v>
      </c>
      <c r="T45" s="21">
        <v>0.01</v>
      </c>
      <c r="U45" s="21" t="s">
        <v>447</v>
      </c>
      <c r="V45" s="21" t="s">
        <v>358</v>
      </c>
      <c r="W45" s="21" t="s">
        <v>294</v>
      </c>
      <c r="X45" s="23">
        <v>38353</v>
      </c>
      <c r="Y45" s="23">
        <v>41913</v>
      </c>
      <c r="Z45" s="21" t="s">
        <v>144</v>
      </c>
      <c r="AA45" s="21" t="s">
        <v>196</v>
      </c>
      <c r="AB45" s="21"/>
      <c r="AC45" s="21"/>
      <c r="AD45" s="21"/>
      <c r="AE45" s="21">
        <v>5.0000000000000001E-3</v>
      </c>
      <c r="AF45" s="21"/>
      <c r="AG45" s="21"/>
    </row>
    <row r="46" spans="1:33" s="19" customFormat="1" ht="24" hidden="1" x14ac:dyDescent="0.2">
      <c r="A46" s="20" t="s">
        <v>211</v>
      </c>
      <c r="B46" s="21">
        <v>1580</v>
      </c>
      <c r="C46" s="21" t="s">
        <v>212</v>
      </c>
      <c r="D46" s="21" t="s">
        <v>35</v>
      </c>
      <c r="E46" s="21" t="s">
        <v>213</v>
      </c>
      <c r="F46" s="21" t="s">
        <v>214</v>
      </c>
      <c r="G46" s="21" t="s">
        <v>207</v>
      </c>
      <c r="H46" s="20" t="s">
        <v>215</v>
      </c>
      <c r="I46" s="21">
        <v>38.688090000000003</v>
      </c>
      <c r="J46" s="21">
        <v>-77.237340000000003</v>
      </c>
      <c r="K46" s="21" t="s">
        <v>40</v>
      </c>
      <c r="L46" s="21" t="s">
        <v>209</v>
      </c>
      <c r="M46" s="21">
        <v>1973</v>
      </c>
      <c r="N46" s="21">
        <v>1995</v>
      </c>
      <c r="O46" s="21" t="s">
        <v>60</v>
      </c>
      <c r="P46" s="22">
        <v>16544910</v>
      </c>
      <c r="Q46" s="21">
        <v>1995</v>
      </c>
      <c r="R46" s="21" t="s">
        <v>61</v>
      </c>
      <c r="S46" s="21">
        <v>1.849</v>
      </c>
      <c r="T46" s="21">
        <v>0.01</v>
      </c>
      <c r="U46" s="21" t="s">
        <v>448</v>
      </c>
      <c r="V46" s="21" t="s">
        <v>347</v>
      </c>
      <c r="W46" s="21" t="s">
        <v>449</v>
      </c>
      <c r="X46" s="23"/>
      <c r="Y46" s="23"/>
      <c r="Z46" s="21" t="s">
        <v>144</v>
      </c>
      <c r="AA46" s="21" t="s">
        <v>196</v>
      </c>
      <c r="AB46" s="21"/>
      <c r="AC46" s="21"/>
      <c r="AD46" s="21"/>
      <c r="AE46" s="21">
        <v>7.0000000000000007E-2</v>
      </c>
      <c r="AF46" s="21"/>
      <c r="AG46" s="21"/>
    </row>
    <row r="47" spans="1:33" s="19" customFormat="1" ht="24" hidden="1" x14ac:dyDescent="0.2">
      <c r="A47" s="20" t="s">
        <v>450</v>
      </c>
      <c r="B47" s="21">
        <v>1570</v>
      </c>
      <c r="C47" s="21" t="s">
        <v>451</v>
      </c>
      <c r="D47" s="21" t="s">
        <v>35</v>
      </c>
      <c r="E47" s="21" t="s">
        <v>452</v>
      </c>
      <c r="F47" s="21" t="s">
        <v>453</v>
      </c>
      <c r="G47" s="21" t="s">
        <v>454</v>
      </c>
      <c r="H47" s="20" t="s">
        <v>455</v>
      </c>
      <c r="I47" s="21">
        <v>38.020829999999997</v>
      </c>
      <c r="J47" s="21">
        <v>-78.653300000000002</v>
      </c>
      <c r="K47" s="21" t="s">
        <v>40</v>
      </c>
      <c r="L47" s="21" t="s">
        <v>456</v>
      </c>
      <c r="M47" s="21">
        <v>1966</v>
      </c>
      <c r="N47" s="21">
        <v>2001</v>
      </c>
      <c r="O47" s="21" t="s">
        <v>60</v>
      </c>
      <c r="P47" s="22">
        <v>1923599</v>
      </c>
      <c r="Q47" s="21">
        <v>2001</v>
      </c>
      <c r="R47" s="21" t="s">
        <v>61</v>
      </c>
      <c r="S47" s="21">
        <v>0.28799999999999998</v>
      </c>
      <c r="T47" s="21">
        <v>0.28799999999999998</v>
      </c>
      <c r="U47" s="21" t="s">
        <v>457</v>
      </c>
      <c r="V47" s="21" t="s">
        <v>347</v>
      </c>
      <c r="W47" s="21"/>
      <c r="X47" s="23"/>
      <c r="Y47" s="23"/>
      <c r="Z47" s="21" t="s">
        <v>46</v>
      </c>
      <c r="AA47" s="21" t="s">
        <v>46</v>
      </c>
      <c r="AB47" s="21"/>
      <c r="AC47" s="21"/>
      <c r="AD47" s="21"/>
      <c r="AE47" s="21"/>
      <c r="AF47" s="21"/>
      <c r="AG47" s="21"/>
    </row>
    <row r="48" spans="1:33" s="19" customFormat="1" ht="24" hidden="1" x14ac:dyDescent="0.2">
      <c r="A48" s="20" t="s">
        <v>219</v>
      </c>
      <c r="B48" s="21">
        <v>2444</v>
      </c>
      <c r="C48" s="21" t="s">
        <v>220</v>
      </c>
      <c r="D48" s="21" t="s">
        <v>35</v>
      </c>
      <c r="E48" s="21" t="s">
        <v>221</v>
      </c>
      <c r="F48" s="21" t="s">
        <v>222</v>
      </c>
      <c r="G48" s="21" t="s">
        <v>223</v>
      </c>
      <c r="H48" s="20" t="s">
        <v>224</v>
      </c>
      <c r="I48" s="21">
        <v>37.664999999999999</v>
      </c>
      <c r="J48" s="21">
        <v>-76.77</v>
      </c>
      <c r="K48" s="21" t="s">
        <v>40</v>
      </c>
      <c r="L48" s="21" t="s">
        <v>225</v>
      </c>
      <c r="M48" s="21">
        <v>1993</v>
      </c>
      <c r="N48" s="21">
        <v>2044</v>
      </c>
      <c r="O48" s="21" t="s">
        <v>42</v>
      </c>
      <c r="P48" s="22">
        <v>22337075</v>
      </c>
      <c r="Q48" s="21">
        <v>2022</v>
      </c>
      <c r="R48" s="21" t="s">
        <v>61</v>
      </c>
      <c r="S48" s="21">
        <v>4.0049999999999999</v>
      </c>
      <c r="T48" s="21">
        <v>0.753</v>
      </c>
      <c r="U48" s="21" t="s">
        <v>226</v>
      </c>
      <c r="V48" s="21" t="s">
        <v>142</v>
      </c>
      <c r="W48" s="21" t="s">
        <v>163</v>
      </c>
      <c r="X48" s="23">
        <v>39423</v>
      </c>
      <c r="Y48" s="23"/>
      <c r="Z48" s="21" t="s">
        <v>153</v>
      </c>
      <c r="AA48" s="21" t="s">
        <v>154</v>
      </c>
      <c r="AB48" s="21"/>
      <c r="AC48" s="21">
        <v>7.07</v>
      </c>
      <c r="AD48" s="21">
        <v>10</v>
      </c>
      <c r="AE48" s="21">
        <v>3.26</v>
      </c>
      <c r="AF48" s="21">
        <v>0.35775000000000001</v>
      </c>
      <c r="AG48" s="21">
        <v>3.4340000000000002E-2</v>
      </c>
    </row>
    <row r="49" spans="1:33" s="19" customFormat="1" ht="24" hidden="1" x14ac:dyDescent="0.2">
      <c r="A49" s="20" t="s">
        <v>219</v>
      </c>
      <c r="B49" s="21">
        <v>2444</v>
      </c>
      <c r="C49" s="21" t="s">
        <v>220</v>
      </c>
      <c r="D49" s="21" t="s">
        <v>35</v>
      </c>
      <c r="E49" s="21" t="s">
        <v>221</v>
      </c>
      <c r="F49" s="21" t="s">
        <v>222</v>
      </c>
      <c r="G49" s="21" t="s">
        <v>223</v>
      </c>
      <c r="H49" s="20" t="s">
        <v>224</v>
      </c>
      <c r="I49" s="21">
        <v>37.664999999999999</v>
      </c>
      <c r="J49" s="21">
        <v>-76.77</v>
      </c>
      <c r="K49" s="21" t="s">
        <v>40</v>
      </c>
      <c r="L49" s="21" t="s">
        <v>225</v>
      </c>
      <c r="M49" s="21">
        <v>1993</v>
      </c>
      <c r="N49" s="21">
        <v>2044</v>
      </c>
      <c r="O49" s="21" t="s">
        <v>42</v>
      </c>
      <c r="P49" s="22">
        <v>22337075</v>
      </c>
      <c r="Q49" s="21">
        <v>2022</v>
      </c>
      <c r="R49" s="21" t="s">
        <v>61</v>
      </c>
      <c r="S49" s="21">
        <v>4.0049999999999999</v>
      </c>
      <c r="T49" s="21">
        <v>0.753</v>
      </c>
      <c r="U49" s="21" t="s">
        <v>458</v>
      </c>
      <c r="V49" s="21" t="s">
        <v>459</v>
      </c>
      <c r="W49" s="21" t="s">
        <v>143</v>
      </c>
      <c r="X49" s="23">
        <v>46022</v>
      </c>
      <c r="Y49" s="23"/>
      <c r="Z49" s="21" t="s">
        <v>460</v>
      </c>
      <c r="AA49" s="21" t="s">
        <v>461</v>
      </c>
      <c r="AB49" s="21" t="s">
        <v>462</v>
      </c>
      <c r="AC49" s="21"/>
      <c r="AD49" s="21"/>
      <c r="AE49" s="21"/>
      <c r="AF49" s="21"/>
      <c r="AG49" s="21"/>
    </row>
    <row r="50" spans="1:33" s="19" customFormat="1" ht="24" hidden="1" x14ac:dyDescent="0.2">
      <c r="A50" s="20" t="s">
        <v>227</v>
      </c>
      <c r="B50" s="21">
        <v>2071</v>
      </c>
      <c r="C50" s="21" t="s">
        <v>228</v>
      </c>
      <c r="D50" s="21" t="s">
        <v>35</v>
      </c>
      <c r="E50" s="21" t="s">
        <v>229</v>
      </c>
      <c r="F50" s="21" t="s">
        <v>230</v>
      </c>
      <c r="G50" s="21" t="s">
        <v>230</v>
      </c>
      <c r="H50" s="20" t="s">
        <v>231</v>
      </c>
      <c r="I50" s="21">
        <v>38.269640000000003</v>
      </c>
      <c r="J50" s="21">
        <v>-77.305959999999999</v>
      </c>
      <c r="K50" s="21" t="s">
        <v>40</v>
      </c>
      <c r="L50" s="21" t="s">
        <v>232</v>
      </c>
      <c r="M50" s="21">
        <v>1996</v>
      </c>
      <c r="N50" s="21">
        <v>2041</v>
      </c>
      <c r="O50" s="21" t="s">
        <v>42</v>
      </c>
      <c r="P50" s="22">
        <v>35829175</v>
      </c>
      <c r="Q50" s="21">
        <v>2022</v>
      </c>
      <c r="R50" s="21" t="s">
        <v>61</v>
      </c>
      <c r="S50" s="21">
        <v>12.88</v>
      </c>
      <c r="T50" s="21">
        <v>5.4710000000000001</v>
      </c>
      <c r="U50" s="21" t="s">
        <v>233</v>
      </c>
      <c r="V50" s="21" t="s">
        <v>142</v>
      </c>
      <c r="W50" s="21" t="s">
        <v>163</v>
      </c>
      <c r="X50" s="23">
        <v>40299</v>
      </c>
      <c r="Y50" s="23"/>
      <c r="Z50" s="21" t="s">
        <v>153</v>
      </c>
      <c r="AA50" s="21" t="s">
        <v>234</v>
      </c>
      <c r="AB50" s="21"/>
      <c r="AC50" s="21">
        <v>8.1</v>
      </c>
      <c r="AD50" s="21">
        <v>9.3000000000000007</v>
      </c>
      <c r="AE50" s="21">
        <v>5.56</v>
      </c>
      <c r="AF50" s="21">
        <v>0.40987000000000001</v>
      </c>
      <c r="AG50" s="21">
        <v>3.934E-2</v>
      </c>
    </row>
    <row r="51" spans="1:33" s="19" customFormat="1" ht="24" hidden="1" x14ac:dyDescent="0.2">
      <c r="A51" s="20" t="s">
        <v>227</v>
      </c>
      <c r="B51" s="21">
        <v>2071</v>
      </c>
      <c r="C51" s="21" t="s">
        <v>228</v>
      </c>
      <c r="D51" s="21" t="s">
        <v>35</v>
      </c>
      <c r="E51" s="21" t="s">
        <v>229</v>
      </c>
      <c r="F51" s="21" t="s">
        <v>230</v>
      </c>
      <c r="G51" s="21" t="s">
        <v>230</v>
      </c>
      <c r="H51" s="20" t="s">
        <v>231</v>
      </c>
      <c r="I51" s="21">
        <v>38.269640000000003</v>
      </c>
      <c r="J51" s="21">
        <v>-77.305959999999999</v>
      </c>
      <c r="K51" s="21" t="s">
        <v>40</v>
      </c>
      <c r="L51" s="21" t="s">
        <v>232</v>
      </c>
      <c r="M51" s="21">
        <v>1996</v>
      </c>
      <c r="N51" s="21">
        <v>2041</v>
      </c>
      <c r="O51" s="21" t="s">
        <v>42</v>
      </c>
      <c r="P51" s="22">
        <v>35829175</v>
      </c>
      <c r="Q51" s="21">
        <v>2022</v>
      </c>
      <c r="R51" s="21" t="s">
        <v>61</v>
      </c>
      <c r="S51" s="21">
        <v>12.88</v>
      </c>
      <c r="T51" s="21">
        <v>5.4710000000000001</v>
      </c>
      <c r="U51" s="21" t="s">
        <v>235</v>
      </c>
      <c r="V51" s="21" t="s">
        <v>142</v>
      </c>
      <c r="W51" s="21" t="s">
        <v>164</v>
      </c>
      <c r="X51" s="23">
        <v>40544</v>
      </c>
      <c r="Y51" s="23"/>
      <c r="Z51" s="21" t="s">
        <v>153</v>
      </c>
      <c r="AA51" s="21" t="s">
        <v>234</v>
      </c>
      <c r="AB51" s="21"/>
      <c r="AC51" s="21">
        <v>2.7</v>
      </c>
      <c r="AD51" s="21">
        <v>3.1</v>
      </c>
      <c r="AE51" s="21">
        <v>1.86</v>
      </c>
      <c r="AF51" s="21">
        <v>0.13661999999999999</v>
      </c>
      <c r="AG51" s="21">
        <v>1.311E-2</v>
      </c>
    </row>
    <row r="52" spans="1:33" s="19" customFormat="1" ht="24" hidden="1" x14ac:dyDescent="0.2">
      <c r="A52" s="20" t="s">
        <v>227</v>
      </c>
      <c r="B52" s="21">
        <v>2071</v>
      </c>
      <c r="C52" s="21" t="s">
        <v>228</v>
      </c>
      <c r="D52" s="21" t="s">
        <v>35</v>
      </c>
      <c r="E52" s="21" t="s">
        <v>229</v>
      </c>
      <c r="F52" s="21" t="s">
        <v>230</v>
      </c>
      <c r="G52" s="21" t="s">
        <v>230</v>
      </c>
      <c r="H52" s="20" t="s">
        <v>231</v>
      </c>
      <c r="I52" s="21">
        <v>38.269640000000003</v>
      </c>
      <c r="J52" s="21">
        <v>-77.305959999999999</v>
      </c>
      <c r="K52" s="21" t="s">
        <v>40</v>
      </c>
      <c r="L52" s="21" t="s">
        <v>232</v>
      </c>
      <c r="M52" s="21">
        <v>1996</v>
      </c>
      <c r="N52" s="21">
        <v>2041</v>
      </c>
      <c r="O52" s="21" t="s">
        <v>42</v>
      </c>
      <c r="P52" s="22">
        <v>35829175</v>
      </c>
      <c r="Q52" s="21">
        <v>2022</v>
      </c>
      <c r="R52" s="21" t="s">
        <v>61</v>
      </c>
      <c r="S52" s="21">
        <v>12.88</v>
      </c>
      <c r="T52" s="21">
        <v>5.4710000000000001</v>
      </c>
      <c r="U52" s="21" t="s">
        <v>236</v>
      </c>
      <c r="V52" s="21" t="s">
        <v>142</v>
      </c>
      <c r="W52" s="21" t="s">
        <v>237</v>
      </c>
      <c r="X52" s="23">
        <v>40909</v>
      </c>
      <c r="Y52" s="23"/>
      <c r="Z52" s="21" t="s">
        <v>153</v>
      </c>
      <c r="AA52" s="21" t="s">
        <v>238</v>
      </c>
      <c r="AB52" s="21"/>
      <c r="AC52" s="21">
        <v>0</v>
      </c>
      <c r="AD52" s="21">
        <v>0</v>
      </c>
      <c r="AE52" s="21">
        <v>0</v>
      </c>
      <c r="AF52" s="21">
        <v>0</v>
      </c>
      <c r="AG52" s="21">
        <v>0</v>
      </c>
    </row>
    <row r="53" spans="1:33" s="19" customFormat="1" ht="36" x14ac:dyDescent="0.2">
      <c r="A53" s="20" t="s">
        <v>47</v>
      </c>
      <c r="B53" s="21">
        <v>10083</v>
      </c>
      <c r="C53" s="21" t="s">
        <v>48</v>
      </c>
      <c r="D53" s="21" t="s">
        <v>35</v>
      </c>
      <c r="E53" s="21" t="s">
        <v>49</v>
      </c>
      <c r="F53" s="21" t="s">
        <v>50</v>
      </c>
      <c r="G53" s="21" t="s">
        <v>51</v>
      </c>
      <c r="H53" s="20" t="s">
        <v>52</v>
      </c>
      <c r="I53" s="21">
        <v>38.622</v>
      </c>
      <c r="J53" s="21">
        <v>-78.585999999999999</v>
      </c>
      <c r="K53" s="21" t="s">
        <v>40</v>
      </c>
      <c r="L53" s="21" t="s">
        <v>463</v>
      </c>
      <c r="M53" s="21">
        <v>1999</v>
      </c>
      <c r="N53" s="21">
        <v>2047</v>
      </c>
      <c r="O53" s="21" t="s">
        <v>42</v>
      </c>
      <c r="P53" s="22">
        <v>1783167</v>
      </c>
      <c r="Q53" s="21">
        <v>2022</v>
      </c>
      <c r="R53" s="21" t="s">
        <v>43</v>
      </c>
      <c r="S53" s="21"/>
      <c r="T53" s="21"/>
      <c r="U53" s="21" t="s">
        <v>53</v>
      </c>
      <c r="V53" s="21" t="s">
        <v>45</v>
      </c>
      <c r="W53" s="21"/>
      <c r="X53" s="23"/>
      <c r="Y53" s="23"/>
      <c r="Z53" s="21" t="s">
        <v>46</v>
      </c>
      <c r="AA53" s="21" t="s">
        <v>46</v>
      </c>
      <c r="AB53" s="21"/>
      <c r="AC53" s="21"/>
      <c r="AD53" s="21"/>
      <c r="AE53" s="21"/>
      <c r="AF53" s="21"/>
      <c r="AG53" s="21"/>
    </row>
    <row r="54" spans="1:33" s="19" customFormat="1" ht="24" x14ac:dyDescent="0.2">
      <c r="A54" s="20" t="s">
        <v>101</v>
      </c>
      <c r="B54" s="21">
        <v>10800</v>
      </c>
      <c r="C54" s="21" t="s">
        <v>102</v>
      </c>
      <c r="D54" s="21" t="s">
        <v>35</v>
      </c>
      <c r="E54" s="21" t="s">
        <v>103</v>
      </c>
      <c r="F54" s="21" t="s">
        <v>104</v>
      </c>
      <c r="G54" s="21" t="s">
        <v>105</v>
      </c>
      <c r="H54" s="20" t="s">
        <v>106</v>
      </c>
      <c r="I54" s="21">
        <v>37.769359999999999</v>
      </c>
      <c r="J54" s="21">
        <v>-79.358019999999996</v>
      </c>
      <c r="K54" s="21" t="s">
        <v>40</v>
      </c>
      <c r="L54" s="21" t="s">
        <v>107</v>
      </c>
      <c r="M54" s="21">
        <v>1973</v>
      </c>
      <c r="N54" s="21">
        <v>2060</v>
      </c>
      <c r="O54" s="21" t="s">
        <v>42</v>
      </c>
      <c r="P54" s="22">
        <v>1566823</v>
      </c>
      <c r="Q54" s="21">
        <v>2022</v>
      </c>
      <c r="R54" s="21" t="s">
        <v>43</v>
      </c>
      <c r="S54" s="21"/>
      <c r="T54" s="21"/>
      <c r="U54" s="21" t="s">
        <v>108</v>
      </c>
      <c r="V54" s="21" t="s">
        <v>45</v>
      </c>
      <c r="W54" s="21"/>
      <c r="X54" s="23"/>
      <c r="Y54" s="23"/>
      <c r="Z54" s="21" t="s">
        <v>46</v>
      </c>
      <c r="AA54" s="21" t="s">
        <v>46</v>
      </c>
      <c r="AB54" s="21"/>
      <c r="AC54" s="21"/>
      <c r="AD54" s="21"/>
      <c r="AE54" s="21"/>
      <c r="AF54" s="21"/>
      <c r="AG54" s="21"/>
    </row>
    <row r="55" spans="1:33" s="19" customFormat="1" ht="24" hidden="1" x14ac:dyDescent="0.2">
      <c r="A55" s="20"/>
      <c r="B55" s="21">
        <v>21197</v>
      </c>
      <c r="C55" s="21" t="s">
        <v>464</v>
      </c>
      <c r="D55" s="21" t="s">
        <v>35</v>
      </c>
      <c r="E55" s="21" t="s">
        <v>465</v>
      </c>
      <c r="F55" s="21" t="s">
        <v>466</v>
      </c>
      <c r="G55" s="21" t="s">
        <v>467</v>
      </c>
      <c r="H55" s="20" t="s">
        <v>468</v>
      </c>
      <c r="I55" s="21">
        <v>37.989204000000001</v>
      </c>
      <c r="J55" s="21">
        <v>-77.883776999999995</v>
      </c>
      <c r="K55" s="21" t="s">
        <v>40</v>
      </c>
      <c r="L55" s="21" t="s">
        <v>469</v>
      </c>
      <c r="M55" s="21"/>
      <c r="N55" s="21">
        <v>2048</v>
      </c>
      <c r="O55" s="21" t="s">
        <v>42</v>
      </c>
      <c r="P55" s="22"/>
      <c r="Q55" s="21"/>
      <c r="R55" s="21" t="s">
        <v>46</v>
      </c>
      <c r="S55" s="21"/>
      <c r="T55" s="21"/>
      <c r="U55" s="21" t="s">
        <v>470</v>
      </c>
      <c r="V55" s="21" t="s">
        <v>46</v>
      </c>
      <c r="W55" s="21"/>
      <c r="X55" s="23"/>
      <c r="Y55" s="23"/>
      <c r="Z55" s="21" t="s">
        <v>46</v>
      </c>
      <c r="AA55" s="21" t="s">
        <v>46</v>
      </c>
      <c r="AB55" s="21"/>
      <c r="AC55" s="21"/>
      <c r="AD55" s="21"/>
      <c r="AE55" s="21"/>
      <c r="AF55" s="21"/>
      <c r="AG55" s="21"/>
    </row>
    <row r="56" spans="1:33" s="19" customFormat="1" ht="36" hidden="1" x14ac:dyDescent="0.2">
      <c r="A56" s="20" t="s">
        <v>471</v>
      </c>
      <c r="B56" s="21">
        <v>10091</v>
      </c>
      <c r="C56" s="21" t="s">
        <v>472</v>
      </c>
      <c r="D56" s="21" t="s">
        <v>35</v>
      </c>
      <c r="E56" s="21" t="s">
        <v>473</v>
      </c>
      <c r="F56" s="21" t="s">
        <v>474</v>
      </c>
      <c r="G56" s="21" t="s">
        <v>474</v>
      </c>
      <c r="H56" s="20" t="s">
        <v>475</v>
      </c>
      <c r="I56" s="21">
        <v>36.923999999999999</v>
      </c>
      <c r="J56" s="21">
        <v>-78.242999999999995</v>
      </c>
      <c r="K56" s="21" t="s">
        <v>40</v>
      </c>
      <c r="L56" s="21" t="s">
        <v>476</v>
      </c>
      <c r="M56" s="21">
        <v>1978</v>
      </c>
      <c r="N56" s="21">
        <v>2027</v>
      </c>
      <c r="O56" s="21" t="s">
        <v>42</v>
      </c>
      <c r="P56" s="22">
        <v>1949906</v>
      </c>
      <c r="Q56" s="21">
        <v>2022</v>
      </c>
      <c r="R56" s="21" t="s">
        <v>61</v>
      </c>
      <c r="S56" s="21"/>
      <c r="T56" s="21"/>
      <c r="U56" s="21" t="s">
        <v>477</v>
      </c>
      <c r="V56" s="21" t="s">
        <v>478</v>
      </c>
      <c r="W56" s="21" t="s">
        <v>163</v>
      </c>
      <c r="X56" s="23">
        <v>45658</v>
      </c>
      <c r="Y56" s="23"/>
      <c r="Z56" s="21" t="s">
        <v>460</v>
      </c>
      <c r="AA56" s="21" t="s">
        <v>461</v>
      </c>
      <c r="AB56" s="21" t="s">
        <v>46</v>
      </c>
      <c r="AC56" s="21"/>
      <c r="AD56" s="21"/>
      <c r="AE56" s="21"/>
      <c r="AF56" s="21"/>
      <c r="AG56" s="21"/>
    </row>
    <row r="57" spans="1:33" s="19" customFormat="1" ht="24" hidden="1" x14ac:dyDescent="0.2">
      <c r="A57" s="20"/>
      <c r="B57" s="21">
        <v>1586</v>
      </c>
      <c r="C57" s="21" t="s">
        <v>479</v>
      </c>
      <c r="D57" s="21" t="s">
        <v>35</v>
      </c>
      <c r="E57" s="21" t="s">
        <v>180</v>
      </c>
      <c r="F57" s="21" t="s">
        <v>181</v>
      </c>
      <c r="G57" s="21" t="s">
        <v>182</v>
      </c>
      <c r="H57" s="20" t="s">
        <v>183</v>
      </c>
      <c r="I57" s="21">
        <v>37.392000000000003</v>
      </c>
      <c r="J57" s="21">
        <v>-79.108999999999995</v>
      </c>
      <c r="K57" s="21" t="s">
        <v>40</v>
      </c>
      <c r="L57" s="21" t="s">
        <v>480</v>
      </c>
      <c r="M57" s="21">
        <v>1979</v>
      </c>
      <c r="N57" s="21">
        <v>1993</v>
      </c>
      <c r="O57" s="21" t="s">
        <v>60</v>
      </c>
      <c r="P57" s="22">
        <v>900000</v>
      </c>
      <c r="Q57" s="21"/>
      <c r="R57" s="21" t="s">
        <v>61</v>
      </c>
      <c r="S57" s="21">
        <v>0.13</v>
      </c>
      <c r="T57" s="21"/>
      <c r="U57" s="21" t="s">
        <v>404</v>
      </c>
      <c r="V57" s="21" t="s">
        <v>358</v>
      </c>
      <c r="W57" s="21" t="s">
        <v>405</v>
      </c>
      <c r="X57" s="23">
        <v>37257</v>
      </c>
      <c r="Y57" s="23">
        <v>41274</v>
      </c>
      <c r="Z57" s="21" t="s">
        <v>144</v>
      </c>
      <c r="AA57" s="21" t="s">
        <v>187</v>
      </c>
      <c r="AB57" s="21"/>
      <c r="AC57" s="21"/>
      <c r="AD57" s="21"/>
      <c r="AE57" s="21">
        <v>0.55000000000000004</v>
      </c>
      <c r="AF57" s="21"/>
      <c r="AG57" s="21"/>
    </row>
    <row r="58" spans="1:33" s="19" customFormat="1" ht="24" hidden="1" x14ac:dyDescent="0.2">
      <c r="A58" s="20"/>
      <c r="B58" s="21">
        <v>1578</v>
      </c>
      <c r="C58" s="21" t="s">
        <v>481</v>
      </c>
      <c r="D58" s="21" t="s">
        <v>35</v>
      </c>
      <c r="E58" s="21" t="s">
        <v>482</v>
      </c>
      <c r="F58" s="21" t="s">
        <v>483</v>
      </c>
      <c r="G58" s="21" t="s">
        <v>483</v>
      </c>
      <c r="H58" s="20" t="s">
        <v>484</v>
      </c>
      <c r="I58" s="21">
        <v>37.515000000000001</v>
      </c>
      <c r="J58" s="21">
        <v>-78.235500000000002</v>
      </c>
      <c r="K58" s="21" t="s">
        <v>40</v>
      </c>
      <c r="L58" s="21" t="s">
        <v>485</v>
      </c>
      <c r="M58" s="21">
        <v>1983</v>
      </c>
      <c r="N58" s="21"/>
      <c r="O58" s="21" t="s">
        <v>60</v>
      </c>
      <c r="P58" s="22"/>
      <c r="Q58" s="21"/>
      <c r="R58" s="21" t="s">
        <v>43</v>
      </c>
      <c r="S58" s="21"/>
      <c r="T58" s="21"/>
      <c r="U58" s="21" t="s">
        <v>486</v>
      </c>
      <c r="V58" s="21" t="s">
        <v>46</v>
      </c>
      <c r="W58" s="21"/>
      <c r="X58" s="23"/>
      <c r="Y58" s="23"/>
      <c r="Z58" s="21" t="s">
        <v>46</v>
      </c>
      <c r="AA58" s="21" t="s">
        <v>46</v>
      </c>
      <c r="AB58" s="21"/>
      <c r="AC58" s="21"/>
      <c r="AD58" s="21"/>
      <c r="AE58" s="21"/>
      <c r="AF58" s="21"/>
      <c r="AG58" s="21"/>
    </row>
    <row r="59" spans="1:33" s="19" customFormat="1" ht="24" hidden="1" x14ac:dyDescent="0.2">
      <c r="A59" s="20" t="s">
        <v>239</v>
      </c>
      <c r="B59" s="21">
        <v>1571</v>
      </c>
      <c r="C59" s="21" t="s">
        <v>240</v>
      </c>
      <c r="D59" s="21" t="s">
        <v>35</v>
      </c>
      <c r="E59" s="21" t="s">
        <v>241</v>
      </c>
      <c r="F59" s="21" t="s">
        <v>242</v>
      </c>
      <c r="G59" s="21" t="s">
        <v>243</v>
      </c>
      <c r="H59" s="20" t="s">
        <v>244</v>
      </c>
      <c r="I59" s="21">
        <v>37.307000000000002</v>
      </c>
      <c r="J59" s="21">
        <v>-78.063400000000001</v>
      </c>
      <c r="K59" s="21" t="s">
        <v>139</v>
      </c>
      <c r="L59" s="21" t="s">
        <v>140</v>
      </c>
      <c r="M59" s="21">
        <v>1993</v>
      </c>
      <c r="N59" s="21">
        <v>2090</v>
      </c>
      <c r="O59" s="21" t="s">
        <v>42</v>
      </c>
      <c r="P59" s="22">
        <v>14286796</v>
      </c>
      <c r="Q59" s="21">
        <v>2022</v>
      </c>
      <c r="R59" s="21" t="s">
        <v>61</v>
      </c>
      <c r="S59" s="21">
        <v>3.528</v>
      </c>
      <c r="T59" s="21">
        <v>1.573</v>
      </c>
      <c r="U59" s="21" t="s">
        <v>245</v>
      </c>
      <c r="V59" s="21" t="s">
        <v>142</v>
      </c>
      <c r="W59" s="21" t="s">
        <v>163</v>
      </c>
      <c r="X59" s="23">
        <v>37131</v>
      </c>
      <c r="Y59" s="23"/>
      <c r="Z59" s="21" t="s">
        <v>153</v>
      </c>
      <c r="AA59" s="21" t="s">
        <v>154</v>
      </c>
      <c r="AB59" s="21"/>
      <c r="AC59" s="21">
        <v>2.19</v>
      </c>
      <c r="AD59" s="21">
        <v>12.6</v>
      </c>
      <c r="AE59" s="21">
        <v>1.23</v>
      </c>
      <c r="AF59" s="21">
        <v>0.11082</v>
      </c>
      <c r="AG59" s="21">
        <v>1.064E-2</v>
      </c>
    </row>
    <row r="60" spans="1:33" s="19" customFormat="1" ht="24" hidden="1" x14ac:dyDescent="0.2">
      <c r="A60" s="20" t="s">
        <v>239</v>
      </c>
      <c r="B60" s="21">
        <v>1571</v>
      </c>
      <c r="C60" s="21" t="s">
        <v>240</v>
      </c>
      <c r="D60" s="21" t="s">
        <v>35</v>
      </c>
      <c r="E60" s="21" t="s">
        <v>241</v>
      </c>
      <c r="F60" s="21" t="s">
        <v>242</v>
      </c>
      <c r="G60" s="21" t="s">
        <v>243</v>
      </c>
      <c r="H60" s="20" t="s">
        <v>244</v>
      </c>
      <c r="I60" s="21">
        <v>37.307000000000002</v>
      </c>
      <c r="J60" s="21">
        <v>-78.063400000000001</v>
      </c>
      <c r="K60" s="21" t="s">
        <v>139</v>
      </c>
      <c r="L60" s="21" t="s">
        <v>140</v>
      </c>
      <c r="M60" s="21">
        <v>1993</v>
      </c>
      <c r="N60" s="21">
        <v>2090</v>
      </c>
      <c r="O60" s="21" t="s">
        <v>42</v>
      </c>
      <c r="P60" s="22">
        <v>14286796</v>
      </c>
      <c r="Q60" s="21">
        <v>2022</v>
      </c>
      <c r="R60" s="21" t="s">
        <v>61</v>
      </c>
      <c r="S60" s="21">
        <v>3.528</v>
      </c>
      <c r="T60" s="21">
        <v>1.573</v>
      </c>
      <c r="U60" s="21" t="s">
        <v>487</v>
      </c>
      <c r="V60" s="21" t="s">
        <v>142</v>
      </c>
      <c r="W60" s="21" t="s">
        <v>143</v>
      </c>
      <c r="X60" s="23">
        <v>44562</v>
      </c>
      <c r="Y60" s="23"/>
      <c r="Z60" s="21" t="s">
        <v>144</v>
      </c>
      <c r="AA60" s="21" t="s">
        <v>145</v>
      </c>
      <c r="AB60" s="21"/>
      <c r="AC60" s="21"/>
      <c r="AD60" s="21"/>
      <c r="AE60" s="21">
        <v>0.78</v>
      </c>
      <c r="AF60" s="21">
        <v>7.6480000000000006E-2</v>
      </c>
      <c r="AG60" s="21">
        <v>6.7400000000000003E-3</v>
      </c>
    </row>
    <row r="61" spans="1:33" s="19" customFormat="1" ht="24" hidden="1" x14ac:dyDescent="0.2">
      <c r="A61" s="20" t="s">
        <v>246</v>
      </c>
      <c r="B61" s="21">
        <v>1588</v>
      </c>
      <c r="C61" s="21" t="s">
        <v>247</v>
      </c>
      <c r="D61" s="21" t="s">
        <v>35</v>
      </c>
      <c r="E61" s="21" t="s">
        <v>248</v>
      </c>
      <c r="F61" s="21" t="s">
        <v>249</v>
      </c>
      <c r="G61" s="21" t="s">
        <v>250</v>
      </c>
      <c r="H61" s="20" t="s">
        <v>251</v>
      </c>
      <c r="I61" s="21">
        <v>36.718000000000004</v>
      </c>
      <c r="J61" s="21">
        <v>-79.846000000000004</v>
      </c>
      <c r="K61" s="21" t="s">
        <v>40</v>
      </c>
      <c r="L61" s="21" t="s">
        <v>252</v>
      </c>
      <c r="M61" s="21">
        <v>1972</v>
      </c>
      <c r="N61" s="21">
        <v>2005</v>
      </c>
      <c r="O61" s="21" t="s">
        <v>60</v>
      </c>
      <c r="P61" s="22">
        <v>1740298</v>
      </c>
      <c r="Q61" s="21">
        <v>2005</v>
      </c>
      <c r="R61" s="21" t="s">
        <v>61</v>
      </c>
      <c r="S61" s="21">
        <v>0.18099999999999999</v>
      </c>
      <c r="T61" s="21">
        <v>0</v>
      </c>
      <c r="U61" s="21" t="s">
        <v>253</v>
      </c>
      <c r="V61" s="21" t="s">
        <v>142</v>
      </c>
      <c r="W61" s="21" t="s">
        <v>163</v>
      </c>
      <c r="X61" s="23">
        <v>40968</v>
      </c>
      <c r="Y61" s="23"/>
      <c r="Z61" s="21" t="s">
        <v>153</v>
      </c>
      <c r="AA61" s="21" t="s">
        <v>154</v>
      </c>
      <c r="AB61" s="21"/>
      <c r="AC61" s="21">
        <v>0.44</v>
      </c>
      <c r="AD61" s="21">
        <v>1.06</v>
      </c>
      <c r="AE61" s="21">
        <v>0.2</v>
      </c>
      <c r="AF61" s="21">
        <v>2.2259999999999999E-2</v>
      </c>
      <c r="AG61" s="21">
        <v>2.14E-3</v>
      </c>
    </row>
    <row r="62" spans="1:33" s="19" customFormat="1" ht="24" hidden="1" x14ac:dyDescent="0.2">
      <c r="A62" s="20" t="s">
        <v>488</v>
      </c>
      <c r="B62" s="21">
        <v>12081</v>
      </c>
      <c r="C62" s="21" t="s">
        <v>489</v>
      </c>
      <c r="D62" s="21" t="s">
        <v>35</v>
      </c>
      <c r="E62" s="21" t="s">
        <v>490</v>
      </c>
      <c r="F62" s="21" t="s">
        <v>491</v>
      </c>
      <c r="G62" s="21" t="s">
        <v>492</v>
      </c>
      <c r="H62" s="20" t="s">
        <v>493</v>
      </c>
      <c r="I62" s="21">
        <v>36.684922999999998</v>
      </c>
      <c r="J62" s="21">
        <v>-78.318871999999999</v>
      </c>
      <c r="K62" s="21" t="s">
        <v>40</v>
      </c>
      <c r="L62" s="21" t="s">
        <v>494</v>
      </c>
      <c r="M62" s="21">
        <v>1971</v>
      </c>
      <c r="N62" s="21">
        <v>2007</v>
      </c>
      <c r="O62" s="21" t="s">
        <v>60</v>
      </c>
      <c r="P62" s="22"/>
      <c r="Q62" s="21"/>
      <c r="R62" s="21" t="s">
        <v>61</v>
      </c>
      <c r="S62" s="21">
        <v>0.32900000000000001</v>
      </c>
      <c r="T62" s="21">
        <v>0.32900000000000001</v>
      </c>
      <c r="U62" s="21" t="s">
        <v>495</v>
      </c>
      <c r="V62" s="21" t="s">
        <v>347</v>
      </c>
      <c r="W62" s="21"/>
      <c r="X62" s="23"/>
      <c r="Y62" s="23"/>
      <c r="Z62" s="21" t="s">
        <v>46</v>
      </c>
      <c r="AA62" s="21" t="s">
        <v>46</v>
      </c>
      <c r="AB62" s="21"/>
      <c r="AC62" s="21"/>
      <c r="AD62" s="21"/>
      <c r="AE62" s="21"/>
      <c r="AF62" s="21"/>
      <c r="AG62" s="21"/>
    </row>
    <row r="63" spans="1:33" s="19" customFormat="1" ht="24" hidden="1" x14ac:dyDescent="0.2">
      <c r="A63" s="20" t="s">
        <v>496</v>
      </c>
      <c r="B63" s="21">
        <v>2059</v>
      </c>
      <c r="C63" s="21" t="s">
        <v>497</v>
      </c>
      <c r="D63" s="21" t="s">
        <v>35</v>
      </c>
      <c r="E63" s="21" t="s">
        <v>498</v>
      </c>
      <c r="F63" s="21" t="s">
        <v>272</v>
      </c>
      <c r="G63" s="21" t="s">
        <v>273</v>
      </c>
      <c r="H63" s="20" t="s">
        <v>499</v>
      </c>
      <c r="I63" s="21">
        <v>37.094599000000002</v>
      </c>
      <c r="J63" s="21">
        <v>-76.527144000000007</v>
      </c>
      <c r="K63" s="21" t="s">
        <v>40</v>
      </c>
      <c r="L63" s="21" t="s">
        <v>275</v>
      </c>
      <c r="M63" s="21">
        <v>1966</v>
      </c>
      <c r="N63" s="21">
        <v>1984</v>
      </c>
      <c r="O63" s="21" t="s">
        <v>60</v>
      </c>
      <c r="P63" s="22">
        <v>1250000</v>
      </c>
      <c r="Q63" s="21">
        <v>1984</v>
      </c>
      <c r="R63" s="21" t="s">
        <v>43</v>
      </c>
      <c r="S63" s="21"/>
      <c r="T63" s="21"/>
      <c r="U63" s="21" t="s">
        <v>500</v>
      </c>
      <c r="V63" s="21" t="s">
        <v>347</v>
      </c>
      <c r="W63" s="21"/>
      <c r="X63" s="23"/>
      <c r="Y63" s="23"/>
      <c r="Z63" s="21" t="s">
        <v>46</v>
      </c>
      <c r="AA63" s="21" t="s">
        <v>46</v>
      </c>
      <c r="AB63" s="21"/>
      <c r="AC63" s="21"/>
      <c r="AD63" s="21"/>
      <c r="AE63" s="21"/>
      <c r="AF63" s="21"/>
      <c r="AG63" s="21"/>
    </row>
    <row r="64" spans="1:33" s="19" customFormat="1" ht="24" hidden="1" x14ac:dyDescent="0.2">
      <c r="A64" s="20" t="s">
        <v>501</v>
      </c>
      <c r="B64" s="21">
        <v>2132</v>
      </c>
      <c r="C64" s="21" t="s">
        <v>502</v>
      </c>
      <c r="D64" s="21" t="s">
        <v>35</v>
      </c>
      <c r="E64" s="21" t="s">
        <v>503</v>
      </c>
      <c r="F64" s="21" t="s">
        <v>504</v>
      </c>
      <c r="G64" s="21" t="s">
        <v>505</v>
      </c>
      <c r="H64" s="20" t="s">
        <v>506</v>
      </c>
      <c r="I64" s="21">
        <v>37.170900000000003</v>
      </c>
      <c r="J64" s="21">
        <v>-80.410700000000006</v>
      </c>
      <c r="K64" s="21" t="s">
        <v>40</v>
      </c>
      <c r="L64" s="21" t="s">
        <v>507</v>
      </c>
      <c r="M64" s="21">
        <v>1979</v>
      </c>
      <c r="N64" s="21">
        <v>2000</v>
      </c>
      <c r="O64" s="21" t="s">
        <v>60</v>
      </c>
      <c r="P64" s="22">
        <v>1300000</v>
      </c>
      <c r="Q64" s="21">
        <v>2000</v>
      </c>
      <c r="R64" s="21" t="s">
        <v>61</v>
      </c>
      <c r="S64" s="21">
        <v>0.21</v>
      </c>
      <c r="T64" s="21"/>
      <c r="U64" s="21" t="s">
        <v>508</v>
      </c>
      <c r="V64" s="21" t="s">
        <v>358</v>
      </c>
      <c r="W64" s="21" t="s">
        <v>163</v>
      </c>
      <c r="X64" s="23">
        <v>40493</v>
      </c>
      <c r="Y64" s="23">
        <v>43556</v>
      </c>
      <c r="Z64" s="21" t="s">
        <v>153</v>
      </c>
      <c r="AA64" s="21" t="s">
        <v>154</v>
      </c>
      <c r="AB64" s="21"/>
      <c r="AC64" s="21">
        <v>0.25</v>
      </c>
      <c r="AD64" s="21">
        <v>0.34</v>
      </c>
      <c r="AE64" s="21">
        <v>0.16</v>
      </c>
      <c r="AF64" s="21"/>
      <c r="AG64" s="21"/>
    </row>
    <row r="65" spans="1:33" s="19" customFormat="1" ht="24" hidden="1" x14ac:dyDescent="0.2">
      <c r="A65" s="20" t="s">
        <v>254</v>
      </c>
      <c r="B65" s="21">
        <v>2072</v>
      </c>
      <c r="C65" s="21" t="s">
        <v>255</v>
      </c>
      <c r="D65" s="21" t="s">
        <v>35</v>
      </c>
      <c r="E65" s="21" t="s">
        <v>256</v>
      </c>
      <c r="F65" s="21" t="s">
        <v>257</v>
      </c>
      <c r="G65" s="21" t="s">
        <v>258</v>
      </c>
      <c r="H65" s="20" t="s">
        <v>259</v>
      </c>
      <c r="I65" s="21">
        <v>37.520200000000003</v>
      </c>
      <c r="J65" s="21">
        <v>-76.620099999999994</v>
      </c>
      <c r="K65" s="21" t="s">
        <v>139</v>
      </c>
      <c r="L65" s="21" t="s">
        <v>140</v>
      </c>
      <c r="M65" s="21">
        <v>1995</v>
      </c>
      <c r="N65" s="21">
        <v>2072</v>
      </c>
      <c r="O65" s="21" t="s">
        <v>42</v>
      </c>
      <c r="P65" s="22">
        <v>13286731</v>
      </c>
      <c r="Q65" s="21">
        <v>2022</v>
      </c>
      <c r="R65" s="21" t="s">
        <v>61</v>
      </c>
      <c r="S65" s="21">
        <v>4.5129999999999999</v>
      </c>
      <c r="T65" s="21">
        <v>1.498</v>
      </c>
      <c r="U65" s="21" t="s">
        <v>260</v>
      </c>
      <c r="V65" s="21" t="s">
        <v>142</v>
      </c>
      <c r="W65" s="21" t="s">
        <v>163</v>
      </c>
      <c r="X65" s="23">
        <v>40057</v>
      </c>
      <c r="Y65" s="23"/>
      <c r="Z65" s="21" t="s">
        <v>153</v>
      </c>
      <c r="AA65" s="21" t="s">
        <v>154</v>
      </c>
      <c r="AB65" s="21"/>
      <c r="AC65" s="21">
        <v>5.79</v>
      </c>
      <c r="AD65" s="21">
        <v>6.4</v>
      </c>
      <c r="AE65" s="21">
        <v>3.02</v>
      </c>
      <c r="AF65" s="21">
        <v>0.29298000000000002</v>
      </c>
      <c r="AG65" s="21">
        <v>2.8119999999999999E-2</v>
      </c>
    </row>
    <row r="66" spans="1:33" s="19" customFormat="1" ht="24" hidden="1" x14ac:dyDescent="0.2">
      <c r="A66" s="20" t="s">
        <v>254</v>
      </c>
      <c r="B66" s="21">
        <v>2072</v>
      </c>
      <c r="C66" s="21" t="s">
        <v>255</v>
      </c>
      <c r="D66" s="21" t="s">
        <v>35</v>
      </c>
      <c r="E66" s="21" t="s">
        <v>256</v>
      </c>
      <c r="F66" s="21" t="s">
        <v>257</v>
      </c>
      <c r="G66" s="21" t="s">
        <v>258</v>
      </c>
      <c r="H66" s="20" t="s">
        <v>259</v>
      </c>
      <c r="I66" s="21">
        <v>37.520200000000003</v>
      </c>
      <c r="J66" s="21">
        <v>-76.620099999999994</v>
      </c>
      <c r="K66" s="21" t="s">
        <v>139</v>
      </c>
      <c r="L66" s="21" t="s">
        <v>140</v>
      </c>
      <c r="M66" s="21">
        <v>1995</v>
      </c>
      <c r="N66" s="21">
        <v>2072</v>
      </c>
      <c r="O66" s="21" t="s">
        <v>42</v>
      </c>
      <c r="P66" s="22">
        <v>13286731</v>
      </c>
      <c r="Q66" s="21">
        <v>2022</v>
      </c>
      <c r="R66" s="21" t="s">
        <v>61</v>
      </c>
      <c r="S66" s="21">
        <v>4.5129999999999999</v>
      </c>
      <c r="T66" s="21">
        <v>1.498</v>
      </c>
      <c r="U66" s="21" t="s">
        <v>509</v>
      </c>
      <c r="V66" s="21" t="s">
        <v>478</v>
      </c>
      <c r="W66" s="21" t="s">
        <v>143</v>
      </c>
      <c r="X66" s="23">
        <v>45291</v>
      </c>
      <c r="Y66" s="23"/>
      <c r="Z66" s="21" t="s">
        <v>144</v>
      </c>
      <c r="AA66" s="21" t="s">
        <v>145</v>
      </c>
      <c r="AB66" s="21"/>
      <c r="AC66" s="21"/>
      <c r="AD66" s="21"/>
      <c r="AE66" s="21"/>
      <c r="AF66" s="21"/>
      <c r="AG66" s="21"/>
    </row>
    <row r="67" spans="1:33" s="19" customFormat="1" ht="24" hidden="1" x14ac:dyDescent="0.2">
      <c r="A67" s="20" t="s">
        <v>261</v>
      </c>
      <c r="B67" s="21">
        <v>2133</v>
      </c>
      <c r="C67" s="21" t="s">
        <v>262</v>
      </c>
      <c r="D67" s="21" t="s">
        <v>35</v>
      </c>
      <c r="E67" s="21" t="s">
        <v>263</v>
      </c>
      <c r="F67" s="21" t="s">
        <v>264</v>
      </c>
      <c r="G67" s="21" t="s">
        <v>265</v>
      </c>
      <c r="H67" s="20" t="s">
        <v>266</v>
      </c>
      <c r="I67" s="21">
        <v>37.197499999999998</v>
      </c>
      <c r="J67" s="21">
        <v>-80.685000000000002</v>
      </c>
      <c r="K67" s="21" t="s">
        <v>40</v>
      </c>
      <c r="L67" s="21" t="s">
        <v>267</v>
      </c>
      <c r="M67" s="21">
        <v>1997</v>
      </c>
      <c r="N67" s="21">
        <v>2045</v>
      </c>
      <c r="O67" s="21" t="s">
        <v>42</v>
      </c>
      <c r="P67" s="22">
        <v>4230822</v>
      </c>
      <c r="Q67" s="21">
        <v>2022</v>
      </c>
      <c r="R67" s="21" t="s">
        <v>61</v>
      </c>
      <c r="S67" s="21">
        <v>1.2410000000000001</v>
      </c>
      <c r="T67" s="21">
        <v>0.251</v>
      </c>
      <c r="U67" s="21" t="s">
        <v>268</v>
      </c>
      <c r="V67" s="21" t="s">
        <v>142</v>
      </c>
      <c r="W67" s="21" t="s">
        <v>163</v>
      </c>
      <c r="X67" s="23">
        <v>42035</v>
      </c>
      <c r="Y67" s="23"/>
      <c r="Z67" s="21" t="s">
        <v>153</v>
      </c>
      <c r="AA67" s="21" t="s">
        <v>154</v>
      </c>
      <c r="AB67" s="21"/>
      <c r="AC67" s="21">
        <v>2</v>
      </c>
      <c r="AD67" s="21">
        <v>5.4</v>
      </c>
      <c r="AE67" s="21">
        <v>0.99</v>
      </c>
      <c r="AF67" s="21">
        <v>0.1012</v>
      </c>
      <c r="AG67" s="21">
        <v>9.7099999999999999E-3</v>
      </c>
    </row>
    <row r="68" spans="1:33" s="19" customFormat="1" ht="24" hidden="1" x14ac:dyDescent="0.2">
      <c r="A68" s="20" t="s">
        <v>269</v>
      </c>
      <c r="B68" s="21">
        <v>1589</v>
      </c>
      <c r="C68" s="21" t="s">
        <v>270</v>
      </c>
      <c r="D68" s="21" t="s">
        <v>35</v>
      </c>
      <c r="E68" s="21" t="s">
        <v>271</v>
      </c>
      <c r="F68" s="21" t="s">
        <v>272</v>
      </c>
      <c r="G68" s="21" t="s">
        <v>273</v>
      </c>
      <c r="H68" s="20" t="s">
        <v>274</v>
      </c>
      <c r="I68" s="21">
        <v>37.147500000000001</v>
      </c>
      <c r="J68" s="21">
        <v>-76.539000000000001</v>
      </c>
      <c r="K68" s="21" t="s">
        <v>40</v>
      </c>
      <c r="L68" s="21" t="s">
        <v>275</v>
      </c>
      <c r="M68" s="21">
        <v>1985</v>
      </c>
      <c r="N68" s="21">
        <v>1996</v>
      </c>
      <c r="O68" s="21" t="s">
        <v>60</v>
      </c>
      <c r="P68" s="22">
        <v>1800000</v>
      </c>
      <c r="Q68" s="21"/>
      <c r="R68" s="21" t="s">
        <v>61</v>
      </c>
      <c r="S68" s="21">
        <v>0.35099999999999998</v>
      </c>
      <c r="T68" s="21"/>
      <c r="U68" s="21" t="s">
        <v>276</v>
      </c>
      <c r="V68" s="21" t="s">
        <v>142</v>
      </c>
      <c r="W68" s="21" t="s">
        <v>163</v>
      </c>
      <c r="X68" s="23">
        <v>41455</v>
      </c>
      <c r="Y68" s="23"/>
      <c r="Z68" s="21" t="s">
        <v>144</v>
      </c>
      <c r="AA68" s="21" t="s">
        <v>187</v>
      </c>
      <c r="AB68" s="21"/>
      <c r="AC68" s="21"/>
      <c r="AD68" s="21"/>
      <c r="AE68" s="21">
        <v>0.34</v>
      </c>
      <c r="AF68" s="21">
        <v>3.3340000000000002E-2</v>
      </c>
      <c r="AG68" s="21">
        <v>2.9399999999999999E-3</v>
      </c>
    </row>
    <row r="69" spans="1:33" s="19" customFormat="1" ht="24" hidden="1" x14ac:dyDescent="0.2">
      <c r="A69" s="20"/>
      <c r="B69" s="21">
        <v>2159</v>
      </c>
      <c r="C69" s="21" t="s">
        <v>510</v>
      </c>
      <c r="D69" s="21" t="s">
        <v>35</v>
      </c>
      <c r="E69" s="21" t="s">
        <v>511</v>
      </c>
      <c r="F69" s="21" t="s">
        <v>512</v>
      </c>
      <c r="G69" s="21" t="s">
        <v>513</v>
      </c>
      <c r="H69" s="20" t="s">
        <v>514</v>
      </c>
      <c r="I69" s="21">
        <v>37.299999999999997</v>
      </c>
      <c r="J69" s="21">
        <v>-75.930000000000007</v>
      </c>
      <c r="K69" s="21" t="s">
        <v>40</v>
      </c>
      <c r="L69" s="21" t="s">
        <v>515</v>
      </c>
      <c r="M69" s="21"/>
      <c r="N69" s="21">
        <v>2009</v>
      </c>
      <c r="O69" s="21" t="s">
        <v>60</v>
      </c>
      <c r="P69" s="22"/>
      <c r="Q69" s="21"/>
      <c r="R69" s="21" t="s">
        <v>43</v>
      </c>
      <c r="S69" s="21"/>
      <c r="T69" s="21"/>
      <c r="U69" s="21" t="s">
        <v>516</v>
      </c>
      <c r="V69" s="21" t="s">
        <v>347</v>
      </c>
      <c r="W69" s="21"/>
      <c r="X69" s="23"/>
      <c r="Y69" s="23"/>
      <c r="Z69" s="21" t="s">
        <v>46</v>
      </c>
      <c r="AA69" s="21" t="s">
        <v>46</v>
      </c>
      <c r="AB69" s="21"/>
      <c r="AC69" s="21"/>
      <c r="AD69" s="21"/>
      <c r="AE69" s="21"/>
      <c r="AF69" s="21"/>
      <c r="AG69" s="21"/>
    </row>
    <row r="70" spans="1:33" s="19" customFormat="1" ht="24" hidden="1" x14ac:dyDescent="0.2">
      <c r="A70" s="20"/>
      <c r="B70" s="21">
        <v>21198</v>
      </c>
      <c r="C70" s="21" t="s">
        <v>517</v>
      </c>
      <c r="D70" s="21" t="s">
        <v>35</v>
      </c>
      <c r="E70" s="21" t="s">
        <v>518</v>
      </c>
      <c r="F70" s="21" t="s">
        <v>519</v>
      </c>
      <c r="G70" s="21" t="s">
        <v>520</v>
      </c>
      <c r="H70" s="20" t="s">
        <v>521</v>
      </c>
      <c r="I70" s="21">
        <v>37.113698999999997</v>
      </c>
      <c r="J70" s="21">
        <v>-78.018805</v>
      </c>
      <c r="K70" s="21" t="s">
        <v>40</v>
      </c>
      <c r="L70" s="21" t="s">
        <v>522</v>
      </c>
      <c r="M70" s="21">
        <v>1995</v>
      </c>
      <c r="N70" s="21">
        <v>2027</v>
      </c>
      <c r="O70" s="21" t="s">
        <v>42</v>
      </c>
      <c r="P70" s="22"/>
      <c r="Q70" s="21"/>
      <c r="R70" s="21" t="s">
        <v>46</v>
      </c>
      <c r="S70" s="21"/>
      <c r="T70" s="21"/>
      <c r="U70" s="21" t="s">
        <v>523</v>
      </c>
      <c r="V70" s="21" t="s">
        <v>46</v>
      </c>
      <c r="W70" s="21"/>
      <c r="X70" s="23"/>
      <c r="Y70" s="23"/>
      <c r="Z70" s="21" t="s">
        <v>46</v>
      </c>
      <c r="AA70" s="21" t="s">
        <v>46</v>
      </c>
      <c r="AB70" s="21"/>
      <c r="AC70" s="21"/>
      <c r="AD70" s="21"/>
      <c r="AE70" s="21"/>
      <c r="AF70" s="21"/>
      <c r="AG70" s="21"/>
    </row>
    <row r="71" spans="1:33" s="19" customFormat="1" ht="24" hidden="1" x14ac:dyDescent="0.2">
      <c r="A71" s="20" t="s">
        <v>277</v>
      </c>
      <c r="B71" s="21">
        <v>2075</v>
      </c>
      <c r="C71" s="21" t="s">
        <v>278</v>
      </c>
      <c r="D71" s="21" t="s">
        <v>35</v>
      </c>
      <c r="E71" s="21" t="s">
        <v>279</v>
      </c>
      <c r="F71" s="21" t="s">
        <v>280</v>
      </c>
      <c r="G71" s="21" t="s">
        <v>281</v>
      </c>
      <c r="H71" s="20" t="s">
        <v>282</v>
      </c>
      <c r="I71" s="21">
        <v>37.508000000000003</v>
      </c>
      <c r="J71" s="21">
        <v>-77.376000000000005</v>
      </c>
      <c r="K71" s="21" t="s">
        <v>139</v>
      </c>
      <c r="L71" s="21" t="s">
        <v>161</v>
      </c>
      <c r="M71" s="21">
        <v>1994</v>
      </c>
      <c r="N71" s="21">
        <v>2044</v>
      </c>
      <c r="O71" s="21" t="s">
        <v>42</v>
      </c>
      <c r="P71" s="22">
        <v>22666998</v>
      </c>
      <c r="Q71" s="21">
        <v>2022</v>
      </c>
      <c r="R71" s="21" t="s">
        <v>61</v>
      </c>
      <c r="S71" s="21">
        <v>6.4930000000000003</v>
      </c>
      <c r="T71" s="21">
        <v>6.3159999999999998</v>
      </c>
      <c r="U71" s="21" t="s">
        <v>283</v>
      </c>
      <c r="V71" s="21" t="s">
        <v>142</v>
      </c>
      <c r="W71" s="21" t="s">
        <v>163</v>
      </c>
      <c r="X71" s="23">
        <v>40912</v>
      </c>
      <c r="Y71" s="23"/>
      <c r="Z71" s="21" t="s">
        <v>153</v>
      </c>
      <c r="AA71" s="21" t="s">
        <v>154</v>
      </c>
      <c r="AB71" s="21"/>
      <c r="AC71" s="21">
        <v>0.28000000000000003</v>
      </c>
      <c r="AD71" s="21">
        <v>6.4</v>
      </c>
      <c r="AE71" s="21">
        <v>0.185</v>
      </c>
      <c r="AF71" s="21">
        <v>1.417E-2</v>
      </c>
      <c r="AG71" s="21">
        <v>1.3600000000000001E-3</v>
      </c>
    </row>
    <row r="72" spans="1:33" s="19" customFormat="1" ht="24" x14ac:dyDescent="0.2">
      <c r="A72" s="20" t="s">
        <v>117</v>
      </c>
      <c r="B72" s="21">
        <v>2338</v>
      </c>
      <c r="C72" s="21" t="s">
        <v>118</v>
      </c>
      <c r="D72" s="21" t="s">
        <v>35</v>
      </c>
      <c r="E72" s="21" t="s">
        <v>119</v>
      </c>
      <c r="F72" s="21" t="s">
        <v>120</v>
      </c>
      <c r="G72" s="21" t="s">
        <v>121</v>
      </c>
      <c r="H72" s="20" t="s">
        <v>122</v>
      </c>
      <c r="I72" s="21">
        <v>38.843299999999999</v>
      </c>
      <c r="J72" s="21">
        <v>-78.550799999999995</v>
      </c>
      <c r="K72" s="21" t="s">
        <v>40</v>
      </c>
      <c r="L72" s="21" t="s">
        <v>123</v>
      </c>
      <c r="M72" s="21">
        <v>1972</v>
      </c>
      <c r="N72" s="21">
        <v>2048</v>
      </c>
      <c r="O72" s="21" t="s">
        <v>42</v>
      </c>
      <c r="P72" s="22">
        <v>1423192</v>
      </c>
      <c r="Q72" s="21">
        <v>2010</v>
      </c>
      <c r="R72" s="21" t="s">
        <v>61</v>
      </c>
      <c r="S72" s="21">
        <v>0.43</v>
      </c>
      <c r="T72" s="21"/>
      <c r="U72" s="21" t="s">
        <v>124</v>
      </c>
      <c r="V72" s="21" t="s">
        <v>45</v>
      </c>
      <c r="W72" s="21"/>
      <c r="X72" s="23"/>
      <c r="Y72" s="23"/>
      <c r="Z72" s="21" t="s">
        <v>46</v>
      </c>
      <c r="AA72" s="21" t="s">
        <v>46</v>
      </c>
      <c r="AB72" s="21"/>
      <c r="AC72" s="21"/>
      <c r="AD72" s="21"/>
      <c r="AE72" s="21"/>
      <c r="AF72" s="21"/>
      <c r="AG72" s="21"/>
    </row>
    <row r="73" spans="1:33" s="19" customFormat="1" ht="12" hidden="1" x14ac:dyDescent="0.2">
      <c r="A73" s="20"/>
      <c r="B73" s="21">
        <v>2134</v>
      </c>
      <c r="C73" s="21" t="s">
        <v>524</v>
      </c>
      <c r="D73" s="21" t="s">
        <v>35</v>
      </c>
      <c r="E73" s="21" t="s">
        <v>525</v>
      </c>
      <c r="F73" s="21" t="s">
        <v>526</v>
      </c>
      <c r="G73" s="21" t="s">
        <v>51</v>
      </c>
      <c r="H73" s="20" t="s">
        <v>527</v>
      </c>
      <c r="I73" s="21">
        <v>38.563160000000003</v>
      </c>
      <c r="J73" s="21">
        <v>-78.516304000000005</v>
      </c>
      <c r="K73" s="21" t="s">
        <v>46</v>
      </c>
      <c r="L73" s="21"/>
      <c r="M73" s="21"/>
      <c r="N73" s="21">
        <v>2000</v>
      </c>
      <c r="O73" s="21" t="s">
        <v>60</v>
      </c>
      <c r="P73" s="22"/>
      <c r="Q73" s="21"/>
      <c r="R73" s="21" t="s">
        <v>43</v>
      </c>
      <c r="S73" s="21"/>
      <c r="T73" s="21"/>
      <c r="U73" s="21" t="s">
        <v>528</v>
      </c>
      <c r="V73" s="21" t="s">
        <v>347</v>
      </c>
      <c r="W73" s="21"/>
      <c r="X73" s="23"/>
      <c r="Y73" s="23"/>
      <c r="Z73" s="21" t="s">
        <v>46</v>
      </c>
      <c r="AA73" s="21" t="s">
        <v>46</v>
      </c>
      <c r="AB73" s="21"/>
      <c r="AC73" s="21"/>
      <c r="AD73" s="21"/>
      <c r="AE73" s="21"/>
      <c r="AF73" s="21"/>
      <c r="AG73" s="21"/>
    </row>
    <row r="74" spans="1:33" s="19" customFormat="1" ht="24" x14ac:dyDescent="0.2">
      <c r="A74" s="20"/>
      <c r="B74" s="21">
        <v>10092</v>
      </c>
      <c r="C74" s="21" t="s">
        <v>529</v>
      </c>
      <c r="D74" s="21" t="s">
        <v>35</v>
      </c>
      <c r="E74" s="21" t="s">
        <v>530</v>
      </c>
      <c r="F74" s="21" t="s">
        <v>531</v>
      </c>
      <c r="G74" s="21" t="s">
        <v>532</v>
      </c>
      <c r="H74" s="20" t="s">
        <v>533</v>
      </c>
      <c r="I74" s="21">
        <v>37.771999999999998</v>
      </c>
      <c r="J74" s="21">
        <v>-80.072500000000005</v>
      </c>
      <c r="K74" s="21" t="s">
        <v>40</v>
      </c>
      <c r="L74" s="21" t="s">
        <v>534</v>
      </c>
      <c r="M74" s="21"/>
      <c r="N74" s="21">
        <v>2052</v>
      </c>
      <c r="O74" s="21" t="s">
        <v>42</v>
      </c>
      <c r="P74" s="22">
        <v>67033</v>
      </c>
      <c r="Q74" s="21">
        <v>2005</v>
      </c>
      <c r="R74" s="21" t="s">
        <v>46</v>
      </c>
      <c r="S74" s="21"/>
      <c r="T74" s="21"/>
      <c r="U74" s="21" t="s">
        <v>535</v>
      </c>
      <c r="V74" s="21" t="s">
        <v>356</v>
      </c>
      <c r="W74" s="21"/>
      <c r="X74" s="23"/>
      <c r="Y74" s="23"/>
      <c r="Z74" s="21" t="s">
        <v>46</v>
      </c>
      <c r="AA74" s="21" t="s">
        <v>46</v>
      </c>
      <c r="AB74" s="21"/>
      <c r="AC74" s="21"/>
      <c r="AD74" s="21"/>
      <c r="AE74" s="21"/>
      <c r="AF74" s="21"/>
      <c r="AG74" s="21"/>
    </row>
    <row r="75" spans="1:33" s="19" customFormat="1" ht="24" x14ac:dyDescent="0.2">
      <c r="A75" s="20"/>
      <c r="B75" s="21">
        <v>10086</v>
      </c>
      <c r="C75" s="21" t="s">
        <v>536</v>
      </c>
      <c r="D75" s="21" t="s">
        <v>35</v>
      </c>
      <c r="E75" s="21" t="s">
        <v>537</v>
      </c>
      <c r="F75" s="21" t="s">
        <v>538</v>
      </c>
      <c r="G75" s="21" t="s">
        <v>539</v>
      </c>
      <c r="H75" s="20" t="s">
        <v>540</v>
      </c>
      <c r="I75" s="21">
        <v>36.767000000000003</v>
      </c>
      <c r="J75" s="21">
        <v>-79.413499999999999</v>
      </c>
      <c r="K75" s="21" t="s">
        <v>40</v>
      </c>
      <c r="L75" s="21" t="s">
        <v>541</v>
      </c>
      <c r="M75" s="21">
        <v>1974</v>
      </c>
      <c r="N75" s="21">
        <v>2029</v>
      </c>
      <c r="O75" s="21" t="s">
        <v>42</v>
      </c>
      <c r="P75" s="22">
        <v>382496</v>
      </c>
      <c r="Q75" s="21">
        <v>2005</v>
      </c>
      <c r="R75" s="21" t="s">
        <v>43</v>
      </c>
      <c r="S75" s="21"/>
      <c r="T75" s="21"/>
      <c r="U75" s="21" t="s">
        <v>542</v>
      </c>
      <c r="V75" s="21" t="s">
        <v>356</v>
      </c>
      <c r="W75" s="21"/>
      <c r="X75" s="23"/>
      <c r="Y75" s="23"/>
      <c r="Z75" s="21" t="s">
        <v>46</v>
      </c>
      <c r="AA75" s="21" t="s">
        <v>46</v>
      </c>
      <c r="AB75" s="21"/>
      <c r="AC75" s="21"/>
      <c r="AD75" s="21"/>
      <c r="AE75" s="21"/>
      <c r="AF75" s="21"/>
      <c r="AG75" s="21"/>
    </row>
    <row r="76" spans="1:33" s="19" customFormat="1" ht="36" x14ac:dyDescent="0.2">
      <c r="A76" s="20"/>
      <c r="B76" s="21">
        <v>10090</v>
      </c>
      <c r="C76" s="21" t="s">
        <v>543</v>
      </c>
      <c r="D76" s="21" t="s">
        <v>35</v>
      </c>
      <c r="E76" s="21" t="s">
        <v>544</v>
      </c>
      <c r="F76" s="21" t="s">
        <v>545</v>
      </c>
      <c r="G76" s="21" t="s">
        <v>546</v>
      </c>
      <c r="H76" s="20" t="s">
        <v>547</v>
      </c>
      <c r="I76" s="21">
        <v>37.284999999999997</v>
      </c>
      <c r="J76" s="21">
        <v>-78.488</v>
      </c>
      <c r="K76" s="21" t="s">
        <v>40</v>
      </c>
      <c r="L76" s="21" t="s">
        <v>548</v>
      </c>
      <c r="M76" s="21">
        <v>1984</v>
      </c>
      <c r="N76" s="21"/>
      <c r="O76" s="21" t="s">
        <v>42</v>
      </c>
      <c r="P76" s="22">
        <v>403085</v>
      </c>
      <c r="Q76" s="21">
        <v>2006</v>
      </c>
      <c r="R76" s="21" t="s">
        <v>43</v>
      </c>
      <c r="S76" s="21"/>
      <c r="T76" s="21"/>
      <c r="U76" s="21" t="s">
        <v>549</v>
      </c>
      <c r="V76" s="21" t="s">
        <v>356</v>
      </c>
      <c r="W76" s="21"/>
      <c r="X76" s="23"/>
      <c r="Y76" s="23"/>
      <c r="Z76" s="21" t="s">
        <v>46</v>
      </c>
      <c r="AA76" s="21" t="s">
        <v>46</v>
      </c>
      <c r="AB76" s="21"/>
      <c r="AC76" s="21"/>
      <c r="AD76" s="21"/>
      <c r="AE76" s="21"/>
      <c r="AF76" s="21"/>
      <c r="AG76" s="21"/>
    </row>
    <row r="77" spans="1:33" s="19" customFormat="1" ht="24" hidden="1" x14ac:dyDescent="0.2">
      <c r="A77" s="20" t="s">
        <v>284</v>
      </c>
      <c r="B77" s="21">
        <v>1592</v>
      </c>
      <c r="C77" s="21" t="s">
        <v>285</v>
      </c>
      <c r="D77" s="21" t="s">
        <v>35</v>
      </c>
      <c r="E77" s="21" t="s">
        <v>286</v>
      </c>
      <c r="F77" s="21" t="s">
        <v>287</v>
      </c>
      <c r="G77" s="21" t="s">
        <v>288</v>
      </c>
      <c r="H77" s="20" t="s">
        <v>289</v>
      </c>
      <c r="I77" s="21">
        <v>38.637999999999998</v>
      </c>
      <c r="J77" s="21">
        <v>-77.421999999999997</v>
      </c>
      <c r="K77" s="21" t="s">
        <v>40</v>
      </c>
      <c r="L77" s="21" t="s">
        <v>290</v>
      </c>
      <c r="M77" s="21">
        <v>1968</v>
      </c>
      <c r="N77" s="21">
        <v>2033</v>
      </c>
      <c r="O77" s="21" t="s">
        <v>42</v>
      </c>
      <c r="P77" s="22">
        <v>12362500</v>
      </c>
      <c r="Q77" s="21">
        <v>2022</v>
      </c>
      <c r="R77" s="21" t="s">
        <v>61</v>
      </c>
      <c r="S77" s="21">
        <v>5.7510000000000003</v>
      </c>
      <c r="T77" s="21">
        <v>2.738</v>
      </c>
      <c r="U77" s="21" t="s">
        <v>291</v>
      </c>
      <c r="V77" s="21" t="s">
        <v>142</v>
      </c>
      <c r="W77" s="21" t="s">
        <v>163</v>
      </c>
      <c r="X77" s="23">
        <v>36100</v>
      </c>
      <c r="Y77" s="23"/>
      <c r="Z77" s="21" t="s">
        <v>153</v>
      </c>
      <c r="AA77" s="21" t="s">
        <v>154</v>
      </c>
      <c r="AB77" s="21"/>
      <c r="AC77" s="21">
        <v>1.51</v>
      </c>
      <c r="AD77" s="21">
        <v>1.9</v>
      </c>
      <c r="AE77" s="21">
        <v>0.79</v>
      </c>
      <c r="AF77" s="21">
        <v>7.6410000000000006E-2</v>
      </c>
      <c r="AG77" s="21">
        <v>7.3299999999999997E-3</v>
      </c>
    </row>
    <row r="78" spans="1:33" s="19" customFormat="1" ht="24" hidden="1" x14ac:dyDescent="0.2">
      <c r="A78" s="20" t="s">
        <v>284</v>
      </c>
      <c r="B78" s="21">
        <v>1592</v>
      </c>
      <c r="C78" s="21" t="s">
        <v>285</v>
      </c>
      <c r="D78" s="21" t="s">
        <v>35</v>
      </c>
      <c r="E78" s="21" t="s">
        <v>286</v>
      </c>
      <c r="F78" s="21" t="s">
        <v>287</v>
      </c>
      <c r="G78" s="21" t="s">
        <v>288</v>
      </c>
      <c r="H78" s="20" t="s">
        <v>289</v>
      </c>
      <c r="I78" s="21">
        <v>38.637999999999998</v>
      </c>
      <c r="J78" s="21">
        <v>-77.421999999999997</v>
      </c>
      <c r="K78" s="21" t="s">
        <v>40</v>
      </c>
      <c r="L78" s="21" t="s">
        <v>290</v>
      </c>
      <c r="M78" s="21">
        <v>1968</v>
      </c>
      <c r="N78" s="21">
        <v>2033</v>
      </c>
      <c r="O78" s="21" t="s">
        <v>42</v>
      </c>
      <c r="P78" s="22">
        <v>12362500</v>
      </c>
      <c r="Q78" s="21">
        <v>2022</v>
      </c>
      <c r="R78" s="21" t="s">
        <v>61</v>
      </c>
      <c r="S78" s="21">
        <v>5.7510000000000003</v>
      </c>
      <c r="T78" s="21">
        <v>2.738</v>
      </c>
      <c r="U78" s="21" t="s">
        <v>292</v>
      </c>
      <c r="V78" s="21" t="s">
        <v>142</v>
      </c>
      <c r="W78" s="21" t="s">
        <v>164</v>
      </c>
      <c r="X78" s="23">
        <v>41575</v>
      </c>
      <c r="Y78" s="23"/>
      <c r="Z78" s="21" t="s">
        <v>153</v>
      </c>
      <c r="AA78" s="21" t="s">
        <v>154</v>
      </c>
      <c r="AB78" s="21"/>
      <c r="AC78" s="21">
        <v>4.38</v>
      </c>
      <c r="AD78" s="21">
        <v>4.8</v>
      </c>
      <c r="AE78" s="21">
        <v>2.23</v>
      </c>
      <c r="AF78" s="21">
        <v>0.22162999999999999</v>
      </c>
      <c r="AG78" s="21">
        <v>2.1270000000000001E-2</v>
      </c>
    </row>
    <row r="79" spans="1:33" s="19" customFormat="1" ht="24" hidden="1" x14ac:dyDescent="0.2">
      <c r="A79" s="20" t="s">
        <v>284</v>
      </c>
      <c r="B79" s="21">
        <v>1592</v>
      </c>
      <c r="C79" s="21" t="s">
        <v>285</v>
      </c>
      <c r="D79" s="21" t="s">
        <v>35</v>
      </c>
      <c r="E79" s="21" t="s">
        <v>286</v>
      </c>
      <c r="F79" s="21" t="s">
        <v>287</v>
      </c>
      <c r="G79" s="21" t="s">
        <v>288</v>
      </c>
      <c r="H79" s="20" t="s">
        <v>289</v>
      </c>
      <c r="I79" s="21">
        <v>38.637999999999998</v>
      </c>
      <c r="J79" s="21">
        <v>-77.421999999999997</v>
      </c>
      <c r="K79" s="21" t="s">
        <v>40</v>
      </c>
      <c r="L79" s="21" t="s">
        <v>290</v>
      </c>
      <c r="M79" s="21">
        <v>1968</v>
      </c>
      <c r="N79" s="21">
        <v>2033</v>
      </c>
      <c r="O79" s="21" t="s">
        <v>42</v>
      </c>
      <c r="P79" s="22">
        <v>12362500</v>
      </c>
      <c r="Q79" s="21">
        <v>2022</v>
      </c>
      <c r="R79" s="21" t="s">
        <v>61</v>
      </c>
      <c r="S79" s="21">
        <v>5.7510000000000003</v>
      </c>
      <c r="T79" s="21">
        <v>2.738</v>
      </c>
      <c r="U79" s="21" t="s">
        <v>550</v>
      </c>
      <c r="V79" s="21" t="s">
        <v>358</v>
      </c>
      <c r="W79" s="21" t="s">
        <v>143</v>
      </c>
      <c r="X79" s="23">
        <v>40664</v>
      </c>
      <c r="Y79" s="23">
        <v>43525</v>
      </c>
      <c r="Z79" s="21" t="s">
        <v>144</v>
      </c>
      <c r="AA79" s="21" t="s">
        <v>196</v>
      </c>
      <c r="AB79" s="21"/>
      <c r="AC79" s="21"/>
      <c r="AD79" s="21"/>
      <c r="AE79" s="21">
        <v>0.18</v>
      </c>
      <c r="AF79" s="21"/>
      <c r="AG79" s="21"/>
    </row>
    <row r="80" spans="1:33" s="19" customFormat="1" ht="24" hidden="1" x14ac:dyDescent="0.2">
      <c r="A80" s="20" t="s">
        <v>284</v>
      </c>
      <c r="B80" s="21">
        <v>1592</v>
      </c>
      <c r="C80" s="21" t="s">
        <v>285</v>
      </c>
      <c r="D80" s="21" t="s">
        <v>35</v>
      </c>
      <c r="E80" s="21" t="s">
        <v>286</v>
      </c>
      <c r="F80" s="21" t="s">
        <v>287</v>
      </c>
      <c r="G80" s="21" t="s">
        <v>288</v>
      </c>
      <c r="H80" s="20" t="s">
        <v>289</v>
      </c>
      <c r="I80" s="21">
        <v>38.637999999999998</v>
      </c>
      <c r="J80" s="21">
        <v>-77.421999999999997</v>
      </c>
      <c r="K80" s="21" t="s">
        <v>40</v>
      </c>
      <c r="L80" s="21" t="s">
        <v>290</v>
      </c>
      <c r="M80" s="21">
        <v>1968</v>
      </c>
      <c r="N80" s="21">
        <v>2033</v>
      </c>
      <c r="O80" s="21" t="s">
        <v>42</v>
      </c>
      <c r="P80" s="22">
        <v>12362500</v>
      </c>
      <c r="Q80" s="21">
        <v>2022</v>
      </c>
      <c r="R80" s="21" t="s">
        <v>61</v>
      </c>
      <c r="S80" s="21">
        <v>5.7510000000000003</v>
      </c>
      <c r="T80" s="21">
        <v>2.738</v>
      </c>
      <c r="U80" s="21" t="s">
        <v>293</v>
      </c>
      <c r="V80" s="21" t="s">
        <v>358</v>
      </c>
      <c r="W80" s="21" t="s">
        <v>294</v>
      </c>
      <c r="X80" s="23">
        <v>40725</v>
      </c>
      <c r="Y80" s="23">
        <v>45224</v>
      </c>
      <c r="Z80" s="21" t="s">
        <v>144</v>
      </c>
      <c r="AA80" s="21" t="s">
        <v>196</v>
      </c>
      <c r="AB80" s="21"/>
      <c r="AC80" s="21"/>
      <c r="AD80" s="21"/>
      <c r="AE80" s="21">
        <v>1.7000000000000001E-2</v>
      </c>
      <c r="AF80" s="21"/>
      <c r="AG80" s="21"/>
    </row>
    <row r="81" spans="1:33" s="19" customFormat="1" ht="24" hidden="1" x14ac:dyDescent="0.2">
      <c r="A81" s="20" t="s">
        <v>284</v>
      </c>
      <c r="B81" s="21">
        <v>1592</v>
      </c>
      <c r="C81" s="21" t="s">
        <v>285</v>
      </c>
      <c r="D81" s="21" t="s">
        <v>35</v>
      </c>
      <c r="E81" s="21" t="s">
        <v>286</v>
      </c>
      <c r="F81" s="21" t="s">
        <v>287</v>
      </c>
      <c r="G81" s="21" t="s">
        <v>288</v>
      </c>
      <c r="H81" s="20" t="s">
        <v>289</v>
      </c>
      <c r="I81" s="21">
        <v>38.637999999999998</v>
      </c>
      <c r="J81" s="21">
        <v>-77.421999999999997</v>
      </c>
      <c r="K81" s="21" t="s">
        <v>40</v>
      </c>
      <c r="L81" s="21" t="s">
        <v>290</v>
      </c>
      <c r="M81" s="21">
        <v>1968</v>
      </c>
      <c r="N81" s="21">
        <v>2033</v>
      </c>
      <c r="O81" s="21" t="s">
        <v>42</v>
      </c>
      <c r="P81" s="22">
        <v>12362500</v>
      </c>
      <c r="Q81" s="21">
        <v>2022</v>
      </c>
      <c r="R81" s="21" t="s">
        <v>61</v>
      </c>
      <c r="S81" s="21">
        <v>5.7510000000000003</v>
      </c>
      <c r="T81" s="21">
        <v>2.738</v>
      </c>
      <c r="U81" s="21" t="s">
        <v>295</v>
      </c>
      <c r="V81" s="21" t="s">
        <v>358</v>
      </c>
      <c r="W81" s="21" t="s">
        <v>296</v>
      </c>
      <c r="X81" s="23">
        <v>41699</v>
      </c>
      <c r="Y81" s="23">
        <v>45224</v>
      </c>
      <c r="Z81" s="21" t="s">
        <v>144</v>
      </c>
      <c r="AA81" s="21" t="s">
        <v>196</v>
      </c>
      <c r="AB81" s="21"/>
      <c r="AC81" s="21"/>
      <c r="AD81" s="21"/>
      <c r="AE81" s="21">
        <v>1.7000000000000001E-2</v>
      </c>
      <c r="AF81" s="21"/>
      <c r="AG81" s="21"/>
    </row>
    <row r="82" spans="1:33" s="19" customFormat="1" ht="24" hidden="1" x14ac:dyDescent="0.2">
      <c r="A82" s="20" t="s">
        <v>284</v>
      </c>
      <c r="B82" s="21">
        <v>1592</v>
      </c>
      <c r="C82" s="21" t="s">
        <v>285</v>
      </c>
      <c r="D82" s="21" t="s">
        <v>35</v>
      </c>
      <c r="E82" s="21" t="s">
        <v>286</v>
      </c>
      <c r="F82" s="21" t="s">
        <v>287</v>
      </c>
      <c r="G82" s="21" t="s">
        <v>288</v>
      </c>
      <c r="H82" s="20" t="s">
        <v>289</v>
      </c>
      <c r="I82" s="21">
        <v>38.637999999999998</v>
      </c>
      <c r="J82" s="21">
        <v>-77.421999999999997</v>
      </c>
      <c r="K82" s="21" t="s">
        <v>40</v>
      </c>
      <c r="L82" s="21" t="s">
        <v>290</v>
      </c>
      <c r="M82" s="21">
        <v>1968</v>
      </c>
      <c r="N82" s="21">
        <v>2033</v>
      </c>
      <c r="O82" s="21" t="s">
        <v>42</v>
      </c>
      <c r="P82" s="22">
        <v>12362500</v>
      </c>
      <c r="Q82" s="21">
        <v>2022</v>
      </c>
      <c r="R82" s="21" t="s">
        <v>61</v>
      </c>
      <c r="S82" s="21">
        <v>5.7510000000000003</v>
      </c>
      <c r="T82" s="21">
        <v>2.738</v>
      </c>
      <c r="U82" s="21" t="s">
        <v>551</v>
      </c>
      <c r="V82" s="21" t="s">
        <v>478</v>
      </c>
      <c r="W82" s="21" t="s">
        <v>449</v>
      </c>
      <c r="X82" s="23">
        <v>45382</v>
      </c>
      <c r="Y82" s="23"/>
      <c r="Z82" s="21" t="s">
        <v>460</v>
      </c>
      <c r="AA82" s="21" t="s">
        <v>461</v>
      </c>
      <c r="AB82" s="21" t="s">
        <v>462</v>
      </c>
      <c r="AC82" s="21"/>
      <c r="AD82" s="21"/>
      <c r="AE82" s="21">
        <v>6.02</v>
      </c>
      <c r="AF82" s="21"/>
      <c r="AG82" s="21"/>
    </row>
    <row r="83" spans="1:33" s="19" customFormat="1" ht="36" hidden="1" x14ac:dyDescent="0.2">
      <c r="A83" s="20" t="s">
        <v>552</v>
      </c>
      <c r="B83" s="21">
        <v>10085</v>
      </c>
      <c r="C83" s="21" t="s">
        <v>553</v>
      </c>
      <c r="D83" s="21" t="s">
        <v>35</v>
      </c>
      <c r="E83" s="21" t="s">
        <v>554</v>
      </c>
      <c r="F83" s="21" t="s">
        <v>380</v>
      </c>
      <c r="G83" s="21" t="s">
        <v>381</v>
      </c>
      <c r="H83" s="20" t="s">
        <v>382</v>
      </c>
      <c r="I83" s="21">
        <v>37.277999999999999</v>
      </c>
      <c r="J83" s="21">
        <v>-79.152000000000001</v>
      </c>
      <c r="K83" s="21" t="s">
        <v>40</v>
      </c>
      <c r="L83" s="21" t="s">
        <v>184</v>
      </c>
      <c r="M83" s="21">
        <v>1995</v>
      </c>
      <c r="N83" s="21">
        <v>2032</v>
      </c>
      <c r="O83" s="21" t="s">
        <v>42</v>
      </c>
      <c r="P83" s="22">
        <v>2765892</v>
      </c>
      <c r="Q83" s="21">
        <v>2022</v>
      </c>
      <c r="R83" s="21" t="s">
        <v>61</v>
      </c>
      <c r="S83" s="21">
        <v>1.4350000000000001</v>
      </c>
      <c r="T83" s="21">
        <v>1.4350000000000001</v>
      </c>
      <c r="U83" s="21" t="s">
        <v>555</v>
      </c>
      <c r="V83" s="21" t="s">
        <v>459</v>
      </c>
      <c r="W83" s="21" t="s">
        <v>163</v>
      </c>
      <c r="X83" s="23">
        <v>45657</v>
      </c>
      <c r="Y83" s="23"/>
      <c r="Z83" s="21" t="s">
        <v>153</v>
      </c>
      <c r="AA83" s="21" t="s">
        <v>154</v>
      </c>
      <c r="AB83" s="21"/>
      <c r="AC83" s="21"/>
      <c r="AD83" s="21"/>
      <c r="AE83" s="21"/>
      <c r="AF83" s="21"/>
      <c r="AG83" s="21"/>
    </row>
    <row r="84" spans="1:33" s="19" customFormat="1" ht="24" hidden="1" x14ac:dyDescent="0.2">
      <c r="A84" s="20" t="s">
        <v>556</v>
      </c>
      <c r="B84" s="21">
        <v>1602</v>
      </c>
      <c r="C84" s="21" t="s">
        <v>557</v>
      </c>
      <c r="D84" s="21" t="s">
        <v>35</v>
      </c>
      <c r="E84" s="21" t="s">
        <v>558</v>
      </c>
      <c r="F84" s="21" t="s">
        <v>280</v>
      </c>
      <c r="G84" s="21" t="s">
        <v>281</v>
      </c>
      <c r="H84" s="20" t="s">
        <v>282</v>
      </c>
      <c r="I84" s="21">
        <v>37.509099999999997</v>
      </c>
      <c r="J84" s="21">
        <v>-77.361099999999993</v>
      </c>
      <c r="K84" s="21" t="s">
        <v>139</v>
      </c>
      <c r="L84" s="21" t="s">
        <v>161</v>
      </c>
      <c r="M84" s="21">
        <v>1974</v>
      </c>
      <c r="N84" s="21">
        <v>1993</v>
      </c>
      <c r="O84" s="21" t="s">
        <v>60</v>
      </c>
      <c r="P84" s="22">
        <v>1000000</v>
      </c>
      <c r="Q84" s="21"/>
      <c r="R84" s="21" t="s">
        <v>61</v>
      </c>
      <c r="S84" s="21">
        <v>0.63800000000000001</v>
      </c>
      <c r="T84" s="21"/>
      <c r="U84" s="21" t="s">
        <v>559</v>
      </c>
      <c r="V84" s="21" t="s">
        <v>358</v>
      </c>
      <c r="W84" s="21" t="s">
        <v>163</v>
      </c>
      <c r="X84" s="23">
        <v>34182</v>
      </c>
      <c r="Y84" s="23">
        <v>41518</v>
      </c>
      <c r="Z84" s="21" t="s">
        <v>153</v>
      </c>
      <c r="AA84" s="21" t="s">
        <v>154</v>
      </c>
      <c r="AB84" s="21"/>
      <c r="AC84" s="21">
        <v>2.7</v>
      </c>
      <c r="AD84" s="21"/>
      <c r="AE84" s="21">
        <v>1.5</v>
      </c>
      <c r="AF84" s="21"/>
      <c r="AG84" s="21"/>
    </row>
    <row r="85" spans="1:33" s="19" customFormat="1" ht="24" hidden="1" x14ac:dyDescent="0.2">
      <c r="A85" s="20" t="s">
        <v>560</v>
      </c>
      <c r="B85" s="21">
        <v>1925</v>
      </c>
      <c r="C85" s="21" t="s">
        <v>561</v>
      </c>
      <c r="D85" s="21" t="s">
        <v>35</v>
      </c>
      <c r="E85" s="21" t="s">
        <v>562</v>
      </c>
      <c r="F85" s="21" t="s">
        <v>129</v>
      </c>
      <c r="G85" s="21" t="s">
        <v>129</v>
      </c>
      <c r="H85" s="20" t="s">
        <v>563</v>
      </c>
      <c r="I85" s="21">
        <v>37.247219999999999</v>
      </c>
      <c r="J85" s="21">
        <v>-79.868055999999996</v>
      </c>
      <c r="K85" s="21" t="s">
        <v>40</v>
      </c>
      <c r="L85" s="21" t="s">
        <v>131</v>
      </c>
      <c r="M85" s="21">
        <v>1976</v>
      </c>
      <c r="N85" s="21">
        <v>1994</v>
      </c>
      <c r="O85" s="21" t="s">
        <v>60</v>
      </c>
      <c r="P85" s="22">
        <v>2736391</v>
      </c>
      <c r="Q85" s="21">
        <v>1994</v>
      </c>
      <c r="R85" s="21" t="s">
        <v>358</v>
      </c>
      <c r="S85" s="21">
        <v>5.5E-2</v>
      </c>
      <c r="T85" s="21">
        <v>5.5E-2</v>
      </c>
      <c r="U85" s="21" t="s">
        <v>564</v>
      </c>
      <c r="V85" s="21" t="s">
        <v>347</v>
      </c>
      <c r="W85" s="21"/>
      <c r="X85" s="23"/>
      <c r="Y85" s="23"/>
      <c r="Z85" s="21" t="s">
        <v>46</v>
      </c>
      <c r="AA85" s="21" t="s">
        <v>46</v>
      </c>
      <c r="AB85" s="21"/>
      <c r="AC85" s="21"/>
      <c r="AD85" s="21"/>
      <c r="AE85" s="21"/>
      <c r="AF85" s="21"/>
      <c r="AG85" s="21"/>
    </row>
    <row r="86" spans="1:33" s="19" customFormat="1" ht="36" x14ac:dyDescent="0.2">
      <c r="A86" s="20" t="s">
        <v>63</v>
      </c>
      <c r="B86" s="21">
        <v>10082</v>
      </c>
      <c r="C86" s="21" t="s">
        <v>64</v>
      </c>
      <c r="D86" s="21" t="s">
        <v>35</v>
      </c>
      <c r="E86" s="21" t="s">
        <v>65</v>
      </c>
      <c r="F86" s="21" t="s">
        <v>66</v>
      </c>
      <c r="G86" s="21" t="s">
        <v>67</v>
      </c>
      <c r="H86" s="20" t="s">
        <v>68</v>
      </c>
      <c r="I86" s="21">
        <v>36.759500000000003</v>
      </c>
      <c r="J86" s="21">
        <v>-80.748999999999995</v>
      </c>
      <c r="K86" s="21" t="s">
        <v>40</v>
      </c>
      <c r="L86" s="21" t="s">
        <v>69</v>
      </c>
      <c r="M86" s="21">
        <v>1987</v>
      </c>
      <c r="N86" s="21">
        <v>2065</v>
      </c>
      <c r="O86" s="21" t="s">
        <v>42</v>
      </c>
      <c r="P86" s="22">
        <v>1405898</v>
      </c>
      <c r="Q86" s="21">
        <v>2022</v>
      </c>
      <c r="R86" s="21" t="s">
        <v>43</v>
      </c>
      <c r="S86" s="21"/>
      <c r="T86" s="21"/>
      <c r="U86" s="21" t="s">
        <v>70</v>
      </c>
      <c r="V86" s="21" t="s">
        <v>45</v>
      </c>
      <c r="W86" s="21"/>
      <c r="X86" s="23"/>
      <c r="Y86" s="23"/>
      <c r="Z86" s="21" t="s">
        <v>46</v>
      </c>
      <c r="AA86" s="21" t="s">
        <v>46</v>
      </c>
      <c r="AB86" s="21"/>
      <c r="AC86" s="21"/>
      <c r="AD86" s="21"/>
      <c r="AE86" s="21"/>
      <c r="AF86" s="21"/>
      <c r="AG86" s="21"/>
    </row>
    <row r="87" spans="1:33" s="19" customFormat="1" ht="36" hidden="1" x14ac:dyDescent="0.2">
      <c r="A87" s="20" t="s">
        <v>109</v>
      </c>
      <c r="B87" s="21">
        <v>2131</v>
      </c>
      <c r="C87" s="21" t="s">
        <v>110</v>
      </c>
      <c r="D87" s="21" t="s">
        <v>35</v>
      </c>
      <c r="E87" s="21" t="s">
        <v>111</v>
      </c>
      <c r="F87" s="21" t="s">
        <v>112</v>
      </c>
      <c r="G87" s="21" t="s">
        <v>113</v>
      </c>
      <c r="H87" s="20" t="s">
        <v>114</v>
      </c>
      <c r="I87" s="21">
        <v>38.399000000000001</v>
      </c>
      <c r="J87" s="21">
        <v>-78.881100000000004</v>
      </c>
      <c r="K87" s="21" t="s">
        <v>40</v>
      </c>
      <c r="L87" s="21" t="s">
        <v>115</v>
      </c>
      <c r="M87" s="21">
        <v>1972</v>
      </c>
      <c r="N87" s="21">
        <v>2056</v>
      </c>
      <c r="O87" s="21" t="s">
        <v>42</v>
      </c>
      <c r="P87" s="22">
        <v>4161160</v>
      </c>
      <c r="Q87" s="21">
        <v>2022</v>
      </c>
      <c r="R87" s="21" t="s">
        <v>61</v>
      </c>
      <c r="S87" s="21">
        <v>0.629</v>
      </c>
      <c r="T87" s="21">
        <v>0.629</v>
      </c>
      <c r="U87" s="21" t="s">
        <v>565</v>
      </c>
      <c r="V87" s="21" t="s">
        <v>358</v>
      </c>
      <c r="W87" s="21" t="s">
        <v>163</v>
      </c>
      <c r="X87" s="23">
        <v>40330</v>
      </c>
      <c r="Y87" s="23">
        <v>43100</v>
      </c>
      <c r="Z87" s="21" t="s">
        <v>144</v>
      </c>
      <c r="AA87" s="21" t="s">
        <v>187</v>
      </c>
      <c r="AB87" s="21"/>
      <c r="AC87" s="21"/>
      <c r="AD87" s="21"/>
      <c r="AE87" s="21">
        <v>0.56999999999999995</v>
      </c>
      <c r="AF87" s="21"/>
      <c r="AG87" s="21"/>
    </row>
    <row r="88" spans="1:33" s="19" customFormat="1" ht="24" x14ac:dyDescent="0.2">
      <c r="A88" s="20" t="s">
        <v>54</v>
      </c>
      <c r="B88" s="21">
        <v>10093</v>
      </c>
      <c r="C88" s="21" t="s">
        <v>55</v>
      </c>
      <c r="D88" s="21" t="s">
        <v>35</v>
      </c>
      <c r="E88" s="21" t="s">
        <v>56</v>
      </c>
      <c r="F88" s="21" t="s">
        <v>57</v>
      </c>
      <c r="G88" s="21" t="s">
        <v>57</v>
      </c>
      <c r="H88" s="20" t="s">
        <v>58</v>
      </c>
      <c r="I88" s="21">
        <v>37.255000000000003</v>
      </c>
      <c r="J88" s="21">
        <v>-79.488799999999998</v>
      </c>
      <c r="K88" s="21" t="s">
        <v>40</v>
      </c>
      <c r="L88" s="21" t="s">
        <v>59</v>
      </c>
      <c r="M88" s="21">
        <v>1993</v>
      </c>
      <c r="N88" s="21">
        <v>2021</v>
      </c>
      <c r="O88" s="21" t="s">
        <v>60</v>
      </c>
      <c r="P88" s="22">
        <v>1156534</v>
      </c>
      <c r="Q88" s="21">
        <v>2021</v>
      </c>
      <c r="R88" s="21" t="s">
        <v>61</v>
      </c>
      <c r="S88" s="21">
        <v>0.10199999999999999</v>
      </c>
      <c r="T88" s="21">
        <v>0.10199999999999999</v>
      </c>
      <c r="U88" s="21" t="s">
        <v>62</v>
      </c>
      <c r="V88" s="21" t="s">
        <v>45</v>
      </c>
      <c r="W88" s="21"/>
      <c r="X88" s="23"/>
      <c r="Y88" s="23"/>
      <c r="Z88" s="21" t="s">
        <v>46</v>
      </c>
      <c r="AA88" s="21" t="s">
        <v>46</v>
      </c>
      <c r="AB88" s="21"/>
      <c r="AC88" s="21"/>
      <c r="AD88" s="21"/>
      <c r="AE88" s="21"/>
      <c r="AF88" s="21"/>
      <c r="AG88" s="21"/>
    </row>
    <row r="89" spans="1:33" s="19" customFormat="1" ht="12" hidden="1" x14ac:dyDescent="0.2">
      <c r="A89" s="20"/>
      <c r="B89" s="21">
        <v>12083</v>
      </c>
      <c r="C89" s="21" t="s">
        <v>566</v>
      </c>
      <c r="D89" s="21" t="s">
        <v>35</v>
      </c>
      <c r="E89" s="21" t="s">
        <v>567</v>
      </c>
      <c r="F89" s="21" t="s">
        <v>568</v>
      </c>
      <c r="G89" s="21" t="s">
        <v>569</v>
      </c>
      <c r="H89" s="20" t="s">
        <v>570</v>
      </c>
      <c r="I89" s="21">
        <v>36.638362000000001</v>
      </c>
      <c r="J89" s="21">
        <v>-82.566805000000002</v>
      </c>
      <c r="K89" s="21" t="s">
        <v>40</v>
      </c>
      <c r="L89" s="21" t="s">
        <v>571</v>
      </c>
      <c r="M89" s="21">
        <v>1972</v>
      </c>
      <c r="N89" s="21">
        <v>2009</v>
      </c>
      <c r="O89" s="21" t="s">
        <v>60</v>
      </c>
      <c r="P89" s="22"/>
      <c r="Q89" s="21"/>
      <c r="R89" s="21" t="s">
        <v>43</v>
      </c>
      <c r="S89" s="21"/>
      <c r="T89" s="21"/>
      <c r="U89" s="21" t="s">
        <v>572</v>
      </c>
      <c r="V89" s="21" t="s">
        <v>347</v>
      </c>
      <c r="W89" s="21"/>
      <c r="X89" s="23"/>
      <c r="Y89" s="23"/>
      <c r="Z89" s="21" t="s">
        <v>46</v>
      </c>
      <c r="AA89" s="21" t="s">
        <v>46</v>
      </c>
      <c r="AB89" s="21"/>
      <c r="AC89" s="21"/>
      <c r="AD89" s="21"/>
      <c r="AE89" s="21"/>
      <c r="AF89" s="21"/>
      <c r="AG89" s="21"/>
    </row>
    <row r="90" spans="1:33" s="19" customFormat="1" ht="24" x14ac:dyDescent="0.2">
      <c r="A90" s="20" t="s">
        <v>94</v>
      </c>
      <c r="B90" s="21">
        <v>12241</v>
      </c>
      <c r="C90" s="21" t="s">
        <v>95</v>
      </c>
      <c r="D90" s="21" t="s">
        <v>35</v>
      </c>
      <c r="E90" s="21" t="s">
        <v>96</v>
      </c>
      <c r="F90" s="21" t="s">
        <v>97</v>
      </c>
      <c r="G90" s="21" t="s">
        <v>97</v>
      </c>
      <c r="H90" s="20" t="s">
        <v>98</v>
      </c>
      <c r="I90" s="21">
        <v>38.245727000000002</v>
      </c>
      <c r="J90" s="21">
        <v>-78.033871000000005</v>
      </c>
      <c r="K90" s="21" t="s">
        <v>40</v>
      </c>
      <c r="L90" s="21" t="s">
        <v>99</v>
      </c>
      <c r="M90" s="21">
        <v>1973</v>
      </c>
      <c r="N90" s="21">
        <v>2050</v>
      </c>
      <c r="O90" s="21" t="s">
        <v>42</v>
      </c>
      <c r="P90" s="22">
        <v>1152597</v>
      </c>
      <c r="Q90" s="21">
        <v>2022</v>
      </c>
      <c r="R90" s="21" t="s">
        <v>43</v>
      </c>
      <c r="S90" s="21"/>
      <c r="T90" s="21"/>
      <c r="U90" s="21" t="s">
        <v>100</v>
      </c>
      <c r="V90" s="21" t="s">
        <v>45</v>
      </c>
      <c r="W90" s="21"/>
      <c r="X90" s="23"/>
      <c r="Y90" s="23"/>
      <c r="Z90" s="21" t="s">
        <v>46</v>
      </c>
      <c r="AA90" s="21" t="s">
        <v>46</v>
      </c>
      <c r="AB90" s="21"/>
      <c r="AC90" s="21"/>
      <c r="AD90" s="21"/>
      <c r="AE90" s="21"/>
      <c r="AF90" s="21"/>
      <c r="AG90" s="21"/>
    </row>
    <row r="91" spans="1:33" s="19" customFormat="1" ht="24" hidden="1" x14ac:dyDescent="0.2">
      <c r="A91" s="20" t="s">
        <v>297</v>
      </c>
      <c r="B91" s="21">
        <v>1576</v>
      </c>
      <c r="C91" s="21" t="s">
        <v>298</v>
      </c>
      <c r="D91" s="21" t="s">
        <v>35</v>
      </c>
      <c r="E91" s="21" t="s">
        <v>299</v>
      </c>
      <c r="F91" s="21" t="s">
        <v>300</v>
      </c>
      <c r="G91" s="21" t="s">
        <v>301</v>
      </c>
      <c r="H91" s="20" t="s">
        <v>302</v>
      </c>
      <c r="I91" s="21">
        <v>37.351199999999999</v>
      </c>
      <c r="J91" s="21">
        <v>-77.495599999999996</v>
      </c>
      <c r="K91" s="21" t="s">
        <v>139</v>
      </c>
      <c r="L91" s="21" t="s">
        <v>303</v>
      </c>
      <c r="M91" s="21">
        <v>1976</v>
      </c>
      <c r="N91" s="21">
        <v>2024</v>
      </c>
      <c r="O91" s="21" t="s">
        <v>42</v>
      </c>
      <c r="P91" s="22">
        <v>28835553</v>
      </c>
      <c r="Q91" s="21">
        <v>2022</v>
      </c>
      <c r="R91" s="21" t="s">
        <v>61</v>
      </c>
      <c r="S91" s="21">
        <v>4.5579999999999998</v>
      </c>
      <c r="T91" s="21">
        <v>1.3759999999999999</v>
      </c>
      <c r="U91" s="21" t="s">
        <v>304</v>
      </c>
      <c r="V91" s="21" t="s">
        <v>142</v>
      </c>
      <c r="W91" s="21" t="s">
        <v>163</v>
      </c>
      <c r="X91" s="23">
        <v>38163</v>
      </c>
      <c r="Y91" s="23"/>
      <c r="Z91" s="21" t="s">
        <v>153</v>
      </c>
      <c r="AA91" s="21" t="s">
        <v>154</v>
      </c>
      <c r="AB91" s="21"/>
      <c r="AC91" s="21">
        <v>5.9</v>
      </c>
      <c r="AD91" s="21">
        <v>16</v>
      </c>
      <c r="AE91" s="21">
        <v>3.161</v>
      </c>
      <c r="AF91" s="21">
        <v>0.29854999999999998</v>
      </c>
      <c r="AG91" s="21">
        <v>2.8660000000000001E-2</v>
      </c>
    </row>
    <row r="92" spans="1:33" s="19" customFormat="1" ht="24" hidden="1" x14ac:dyDescent="0.2">
      <c r="A92" s="20" t="s">
        <v>297</v>
      </c>
      <c r="B92" s="21">
        <v>1576</v>
      </c>
      <c r="C92" s="21" t="s">
        <v>298</v>
      </c>
      <c r="D92" s="21" t="s">
        <v>35</v>
      </c>
      <c r="E92" s="21" t="s">
        <v>299</v>
      </c>
      <c r="F92" s="21" t="s">
        <v>300</v>
      </c>
      <c r="G92" s="21" t="s">
        <v>301</v>
      </c>
      <c r="H92" s="20" t="s">
        <v>302</v>
      </c>
      <c r="I92" s="21">
        <v>37.351199999999999</v>
      </c>
      <c r="J92" s="21">
        <v>-77.495599999999996</v>
      </c>
      <c r="K92" s="21" t="s">
        <v>139</v>
      </c>
      <c r="L92" s="21" t="s">
        <v>303</v>
      </c>
      <c r="M92" s="21">
        <v>1976</v>
      </c>
      <c r="N92" s="21">
        <v>2024</v>
      </c>
      <c r="O92" s="21" t="s">
        <v>42</v>
      </c>
      <c r="P92" s="22">
        <v>28835553</v>
      </c>
      <c r="Q92" s="21">
        <v>2022</v>
      </c>
      <c r="R92" s="21" t="s">
        <v>61</v>
      </c>
      <c r="S92" s="21">
        <v>4.5579999999999998</v>
      </c>
      <c r="T92" s="21">
        <v>1.3759999999999999</v>
      </c>
      <c r="U92" s="21" t="s">
        <v>573</v>
      </c>
      <c r="V92" s="21" t="s">
        <v>142</v>
      </c>
      <c r="W92" s="21" t="s">
        <v>143</v>
      </c>
      <c r="X92" s="23">
        <v>45199</v>
      </c>
      <c r="Y92" s="23"/>
      <c r="Z92" s="21" t="s">
        <v>460</v>
      </c>
      <c r="AA92" s="21" t="s">
        <v>574</v>
      </c>
      <c r="AB92" s="21" t="s">
        <v>462</v>
      </c>
      <c r="AC92" s="21"/>
      <c r="AD92" s="21"/>
      <c r="AE92" s="21"/>
      <c r="AF92" s="21">
        <v>0</v>
      </c>
      <c r="AG92" s="21">
        <v>0</v>
      </c>
    </row>
    <row r="93" spans="1:33" s="19" customFormat="1" ht="24" hidden="1" x14ac:dyDescent="0.2">
      <c r="A93" s="20" t="s">
        <v>125</v>
      </c>
      <c r="B93" s="21">
        <v>1593</v>
      </c>
      <c r="C93" s="21" t="s">
        <v>126</v>
      </c>
      <c r="D93" s="21" t="s">
        <v>35</v>
      </c>
      <c r="E93" s="21" t="s">
        <v>127</v>
      </c>
      <c r="F93" s="21" t="s">
        <v>128</v>
      </c>
      <c r="G93" s="21" t="s">
        <v>129</v>
      </c>
      <c r="H93" s="20" t="s">
        <v>130</v>
      </c>
      <c r="I93" s="21">
        <v>37.29</v>
      </c>
      <c r="J93" s="21">
        <v>-80.213999999999999</v>
      </c>
      <c r="K93" s="21" t="s">
        <v>40</v>
      </c>
      <c r="L93" s="21" t="s">
        <v>131</v>
      </c>
      <c r="M93" s="21">
        <v>1994</v>
      </c>
      <c r="N93" s="21">
        <v>2036</v>
      </c>
      <c r="O93" s="21" t="s">
        <v>42</v>
      </c>
      <c r="P93" s="22">
        <v>4737784</v>
      </c>
      <c r="Q93" s="21">
        <v>2022</v>
      </c>
      <c r="R93" s="21" t="s">
        <v>61</v>
      </c>
      <c r="S93" s="21">
        <v>0.81799999999999995</v>
      </c>
      <c r="T93" s="21">
        <v>0.81799999999999995</v>
      </c>
      <c r="U93" s="21" t="s">
        <v>132</v>
      </c>
      <c r="V93" s="21" t="s">
        <v>459</v>
      </c>
      <c r="W93" s="21" t="s">
        <v>163</v>
      </c>
      <c r="X93" s="23">
        <v>45658</v>
      </c>
      <c r="Y93" s="23"/>
      <c r="Z93" s="21" t="s">
        <v>460</v>
      </c>
      <c r="AA93" s="21" t="s">
        <v>461</v>
      </c>
      <c r="AB93" s="21" t="s">
        <v>462</v>
      </c>
      <c r="AC93" s="21"/>
      <c r="AD93" s="21"/>
      <c r="AE93" s="21"/>
      <c r="AF93" s="21"/>
      <c r="AG93" s="21"/>
    </row>
    <row r="94" spans="1:33" s="19" customFormat="1" ht="12" hidden="1" x14ac:dyDescent="0.2">
      <c r="A94" s="20"/>
      <c r="B94" s="21">
        <v>12082</v>
      </c>
      <c r="C94" s="21" t="s">
        <v>575</v>
      </c>
      <c r="D94" s="21" t="s">
        <v>35</v>
      </c>
      <c r="E94" s="21" t="s">
        <v>576</v>
      </c>
      <c r="F94" s="21" t="s">
        <v>577</v>
      </c>
      <c r="G94" s="21" t="s">
        <v>578</v>
      </c>
      <c r="H94" s="20" t="s">
        <v>579</v>
      </c>
      <c r="I94" s="21">
        <v>36.718780000000002</v>
      </c>
      <c r="J94" s="21">
        <v>-78.900998000000001</v>
      </c>
      <c r="K94" s="21" t="s">
        <v>40</v>
      </c>
      <c r="L94" s="21" t="s">
        <v>580</v>
      </c>
      <c r="M94" s="21">
        <v>1972</v>
      </c>
      <c r="N94" s="21">
        <v>2007</v>
      </c>
      <c r="O94" s="21" t="s">
        <v>60</v>
      </c>
      <c r="P94" s="22"/>
      <c r="Q94" s="21"/>
      <c r="R94" s="21" t="s">
        <v>61</v>
      </c>
      <c r="S94" s="21"/>
      <c r="T94" s="21"/>
      <c r="U94" s="21" t="s">
        <v>581</v>
      </c>
      <c r="V94" s="21" t="s">
        <v>347</v>
      </c>
      <c r="W94" s="21"/>
      <c r="X94" s="23"/>
      <c r="Y94" s="23"/>
      <c r="Z94" s="21" t="s">
        <v>46</v>
      </c>
      <c r="AA94" s="21" t="s">
        <v>46</v>
      </c>
      <c r="AB94" s="21"/>
      <c r="AC94" s="21"/>
      <c r="AD94" s="21"/>
      <c r="AE94" s="21"/>
      <c r="AF94" s="21"/>
      <c r="AG94" s="21"/>
    </row>
    <row r="95" spans="1:33" s="19" customFormat="1" ht="24" hidden="1" x14ac:dyDescent="0.2">
      <c r="A95" s="20" t="s">
        <v>305</v>
      </c>
      <c r="B95" s="21">
        <v>1601</v>
      </c>
      <c r="C95" s="21" t="s">
        <v>306</v>
      </c>
      <c r="D95" s="21" t="s">
        <v>35</v>
      </c>
      <c r="E95" s="21" t="s">
        <v>307</v>
      </c>
      <c r="F95" s="21" t="s">
        <v>308</v>
      </c>
      <c r="G95" s="21" t="s">
        <v>281</v>
      </c>
      <c r="H95" s="20" t="s">
        <v>309</v>
      </c>
      <c r="I95" s="21">
        <v>37.679169999999999</v>
      </c>
      <c r="J95" s="21">
        <v>-77.566100000000006</v>
      </c>
      <c r="K95" s="21" t="s">
        <v>40</v>
      </c>
      <c r="L95" s="21" t="s">
        <v>310</v>
      </c>
      <c r="M95" s="21">
        <v>1966</v>
      </c>
      <c r="N95" s="21">
        <v>2015</v>
      </c>
      <c r="O95" s="21" t="s">
        <v>60</v>
      </c>
      <c r="P95" s="22">
        <v>5750000</v>
      </c>
      <c r="Q95" s="21">
        <v>2009</v>
      </c>
      <c r="R95" s="21" t="s">
        <v>61</v>
      </c>
      <c r="S95" s="21">
        <v>1.0900000000000001</v>
      </c>
      <c r="T95" s="21"/>
      <c r="U95" s="21" t="s">
        <v>582</v>
      </c>
      <c r="V95" s="21" t="s">
        <v>142</v>
      </c>
      <c r="W95" s="21" t="s">
        <v>163</v>
      </c>
      <c r="X95" s="23">
        <v>40451</v>
      </c>
      <c r="Y95" s="23">
        <v>41577</v>
      </c>
      <c r="Z95" s="21" t="s">
        <v>153</v>
      </c>
      <c r="AA95" s="21" t="s">
        <v>154</v>
      </c>
      <c r="AB95" s="21"/>
      <c r="AC95" s="21">
        <v>0.84</v>
      </c>
      <c r="AD95" s="21">
        <v>4</v>
      </c>
      <c r="AE95" s="21">
        <v>0.45700000000000002</v>
      </c>
      <c r="AF95" s="21">
        <v>4.2509999999999999E-2</v>
      </c>
      <c r="AG95" s="21">
        <v>4.0800000000000003E-3</v>
      </c>
    </row>
    <row r="96" spans="1:33" s="19" customFormat="1" ht="24" hidden="1" x14ac:dyDescent="0.2">
      <c r="A96" s="20" t="s">
        <v>311</v>
      </c>
      <c r="B96" s="21">
        <v>1597</v>
      </c>
      <c r="C96" s="21" t="s">
        <v>312</v>
      </c>
      <c r="D96" s="21" t="s">
        <v>35</v>
      </c>
      <c r="E96" s="21" t="s">
        <v>313</v>
      </c>
      <c r="F96" s="21" t="s">
        <v>314</v>
      </c>
      <c r="G96" s="21" t="s">
        <v>315</v>
      </c>
      <c r="H96" s="20" t="s">
        <v>316</v>
      </c>
      <c r="I96" s="21">
        <v>36.759</v>
      </c>
      <c r="J96" s="21">
        <v>-76.522000000000006</v>
      </c>
      <c r="K96" s="21" t="s">
        <v>40</v>
      </c>
      <c r="L96" s="21" t="s">
        <v>317</v>
      </c>
      <c r="M96" s="21">
        <v>1985</v>
      </c>
      <c r="N96" s="21">
        <v>2097</v>
      </c>
      <c r="O96" s="21" t="s">
        <v>42</v>
      </c>
      <c r="P96" s="22">
        <v>18820982</v>
      </c>
      <c r="Q96" s="21">
        <v>2022</v>
      </c>
      <c r="R96" s="21" t="s">
        <v>61</v>
      </c>
      <c r="S96" s="21">
        <v>1.85</v>
      </c>
      <c r="T96" s="21">
        <v>1.3180000000000001</v>
      </c>
      <c r="U96" s="21" t="s">
        <v>583</v>
      </c>
      <c r="V96" s="21" t="s">
        <v>358</v>
      </c>
      <c r="W96" s="21" t="s">
        <v>143</v>
      </c>
      <c r="X96" s="23">
        <v>35431</v>
      </c>
      <c r="Y96" s="23">
        <v>36161</v>
      </c>
      <c r="Z96" s="21" t="s">
        <v>144</v>
      </c>
      <c r="AA96" s="21" t="s">
        <v>145</v>
      </c>
      <c r="AB96" s="21"/>
      <c r="AC96" s="21"/>
      <c r="AD96" s="21"/>
      <c r="AE96" s="21">
        <v>0.14000000000000001</v>
      </c>
      <c r="AF96" s="21"/>
      <c r="AG96" s="21"/>
    </row>
    <row r="97" spans="1:33" s="19" customFormat="1" ht="24" hidden="1" x14ac:dyDescent="0.2">
      <c r="A97" s="20" t="s">
        <v>311</v>
      </c>
      <c r="B97" s="21">
        <v>1597</v>
      </c>
      <c r="C97" s="21" t="s">
        <v>312</v>
      </c>
      <c r="D97" s="21" t="s">
        <v>35</v>
      </c>
      <c r="E97" s="21" t="s">
        <v>313</v>
      </c>
      <c r="F97" s="21" t="s">
        <v>314</v>
      </c>
      <c r="G97" s="21" t="s">
        <v>315</v>
      </c>
      <c r="H97" s="20" t="s">
        <v>316</v>
      </c>
      <c r="I97" s="21">
        <v>36.759</v>
      </c>
      <c r="J97" s="21">
        <v>-76.522000000000006</v>
      </c>
      <c r="K97" s="21" t="s">
        <v>40</v>
      </c>
      <c r="L97" s="21" t="s">
        <v>317</v>
      </c>
      <c r="M97" s="21">
        <v>1985</v>
      </c>
      <c r="N97" s="21">
        <v>2097</v>
      </c>
      <c r="O97" s="21" t="s">
        <v>42</v>
      </c>
      <c r="P97" s="22">
        <v>18820982</v>
      </c>
      <c r="Q97" s="21">
        <v>2022</v>
      </c>
      <c r="R97" s="21" t="s">
        <v>61</v>
      </c>
      <c r="S97" s="21">
        <v>1.85</v>
      </c>
      <c r="T97" s="21">
        <v>1.3180000000000001</v>
      </c>
      <c r="U97" s="21" t="s">
        <v>318</v>
      </c>
      <c r="V97" s="21" t="s">
        <v>142</v>
      </c>
      <c r="W97" s="21" t="s">
        <v>294</v>
      </c>
      <c r="X97" s="23">
        <v>37104</v>
      </c>
      <c r="Y97" s="23"/>
      <c r="Z97" s="21" t="s">
        <v>144</v>
      </c>
      <c r="AA97" s="21" t="s">
        <v>187</v>
      </c>
      <c r="AB97" s="21"/>
      <c r="AC97" s="21"/>
      <c r="AD97" s="21"/>
      <c r="AE97" s="21">
        <v>0.5</v>
      </c>
      <c r="AF97" s="21">
        <v>4.9020000000000001E-2</v>
      </c>
      <c r="AG97" s="21">
        <v>4.3200000000000001E-3</v>
      </c>
    </row>
    <row r="98" spans="1:33" s="19" customFormat="1" ht="24" hidden="1" x14ac:dyDescent="0.2">
      <c r="A98" s="20" t="s">
        <v>311</v>
      </c>
      <c r="B98" s="21">
        <v>1597</v>
      </c>
      <c r="C98" s="21" t="s">
        <v>312</v>
      </c>
      <c r="D98" s="21" t="s">
        <v>35</v>
      </c>
      <c r="E98" s="21" t="s">
        <v>313</v>
      </c>
      <c r="F98" s="21" t="s">
        <v>314</v>
      </c>
      <c r="G98" s="21" t="s">
        <v>315</v>
      </c>
      <c r="H98" s="20" t="s">
        <v>316</v>
      </c>
      <c r="I98" s="21">
        <v>36.759</v>
      </c>
      <c r="J98" s="21">
        <v>-76.522000000000006</v>
      </c>
      <c r="K98" s="21" t="s">
        <v>40</v>
      </c>
      <c r="L98" s="21" t="s">
        <v>317</v>
      </c>
      <c r="M98" s="21">
        <v>1985</v>
      </c>
      <c r="N98" s="21">
        <v>2097</v>
      </c>
      <c r="O98" s="21" t="s">
        <v>42</v>
      </c>
      <c r="P98" s="22">
        <v>18820982</v>
      </c>
      <c r="Q98" s="21">
        <v>2022</v>
      </c>
      <c r="R98" s="21" t="s">
        <v>61</v>
      </c>
      <c r="S98" s="21">
        <v>1.85</v>
      </c>
      <c r="T98" s="21">
        <v>1.3180000000000001</v>
      </c>
      <c r="U98" s="21" t="s">
        <v>584</v>
      </c>
      <c r="V98" s="21" t="s">
        <v>358</v>
      </c>
      <c r="W98" s="21" t="s">
        <v>163</v>
      </c>
      <c r="X98" s="23">
        <v>34639</v>
      </c>
      <c r="Y98" s="23">
        <v>44593</v>
      </c>
      <c r="Z98" s="21" t="s">
        <v>153</v>
      </c>
      <c r="AA98" s="21" t="s">
        <v>154</v>
      </c>
      <c r="AB98" s="21"/>
      <c r="AC98" s="21">
        <v>0.02</v>
      </c>
      <c r="AD98" s="21">
        <v>3.2</v>
      </c>
      <c r="AE98" s="21">
        <v>3.5000000000000003E-2</v>
      </c>
      <c r="AF98" s="21"/>
      <c r="AG98" s="21"/>
    </row>
    <row r="99" spans="1:33" s="19" customFormat="1" ht="24" hidden="1" x14ac:dyDescent="0.2">
      <c r="A99" s="20" t="s">
        <v>311</v>
      </c>
      <c r="B99" s="21">
        <v>1597</v>
      </c>
      <c r="C99" s="21" t="s">
        <v>312</v>
      </c>
      <c r="D99" s="21" t="s">
        <v>35</v>
      </c>
      <c r="E99" s="21" t="s">
        <v>313</v>
      </c>
      <c r="F99" s="21" t="s">
        <v>314</v>
      </c>
      <c r="G99" s="21" t="s">
        <v>315</v>
      </c>
      <c r="H99" s="20" t="s">
        <v>316</v>
      </c>
      <c r="I99" s="21">
        <v>36.759</v>
      </c>
      <c r="J99" s="21">
        <v>-76.522000000000006</v>
      </c>
      <c r="K99" s="21" t="s">
        <v>40</v>
      </c>
      <c r="L99" s="21" t="s">
        <v>317</v>
      </c>
      <c r="M99" s="21">
        <v>1985</v>
      </c>
      <c r="N99" s="21">
        <v>2097</v>
      </c>
      <c r="O99" s="21" t="s">
        <v>42</v>
      </c>
      <c r="P99" s="22">
        <v>18820982</v>
      </c>
      <c r="Q99" s="21">
        <v>2022</v>
      </c>
      <c r="R99" s="21" t="s">
        <v>61</v>
      </c>
      <c r="S99" s="21">
        <v>1.85</v>
      </c>
      <c r="T99" s="21">
        <v>1.3180000000000001</v>
      </c>
      <c r="U99" s="21" t="s">
        <v>585</v>
      </c>
      <c r="V99" s="21" t="s">
        <v>142</v>
      </c>
      <c r="W99" s="21" t="s">
        <v>449</v>
      </c>
      <c r="X99" s="23">
        <v>45169</v>
      </c>
      <c r="Y99" s="23"/>
      <c r="Z99" s="21" t="s">
        <v>460</v>
      </c>
      <c r="AA99" s="21" t="s">
        <v>574</v>
      </c>
      <c r="AB99" s="21" t="s">
        <v>462</v>
      </c>
      <c r="AC99" s="21"/>
      <c r="AD99" s="21"/>
      <c r="AE99" s="21"/>
      <c r="AF99" s="21">
        <v>0</v>
      </c>
      <c r="AG99" s="21">
        <v>0</v>
      </c>
    </row>
    <row r="100" spans="1:33" s="19" customFormat="1" ht="24" x14ac:dyDescent="0.2">
      <c r="A100" s="20" t="s">
        <v>586</v>
      </c>
      <c r="B100" s="21">
        <v>20721</v>
      </c>
      <c r="C100" s="21" t="s">
        <v>587</v>
      </c>
      <c r="D100" s="21" t="s">
        <v>35</v>
      </c>
      <c r="E100" s="21" t="s">
        <v>588</v>
      </c>
      <c r="F100" s="21" t="s">
        <v>589</v>
      </c>
      <c r="G100" s="21" t="s">
        <v>492</v>
      </c>
      <c r="H100" s="20" t="s">
        <v>590</v>
      </c>
      <c r="I100" s="21">
        <v>36.725000000000001</v>
      </c>
      <c r="J100" s="21">
        <v>-78.44</v>
      </c>
      <c r="K100" s="21" t="s">
        <v>40</v>
      </c>
      <c r="L100" s="21" t="s">
        <v>591</v>
      </c>
      <c r="M100" s="21">
        <v>2007</v>
      </c>
      <c r="N100" s="21">
        <v>2091</v>
      </c>
      <c r="O100" s="21" t="s">
        <v>42</v>
      </c>
      <c r="P100" s="22">
        <v>1066180</v>
      </c>
      <c r="Q100" s="21">
        <v>2022</v>
      </c>
      <c r="R100" s="21" t="s">
        <v>43</v>
      </c>
      <c r="S100" s="21"/>
      <c r="T100" s="21"/>
      <c r="U100" s="21" t="s">
        <v>592</v>
      </c>
      <c r="V100" s="21" t="s">
        <v>45</v>
      </c>
      <c r="W100" s="21"/>
      <c r="X100" s="23"/>
      <c r="Y100" s="23"/>
      <c r="Z100" s="21" t="s">
        <v>46</v>
      </c>
      <c r="AA100" s="21" t="s">
        <v>46</v>
      </c>
      <c r="AB100" s="21"/>
      <c r="AC100" s="21"/>
      <c r="AD100" s="21"/>
      <c r="AE100" s="21"/>
      <c r="AF100" s="21"/>
      <c r="AG100" s="21"/>
    </row>
    <row r="101" spans="1:33" s="19" customFormat="1" ht="36" hidden="1" x14ac:dyDescent="0.2">
      <c r="A101" s="20" t="s">
        <v>319</v>
      </c>
      <c r="B101" s="21">
        <v>1594</v>
      </c>
      <c r="C101" s="21" t="s">
        <v>320</v>
      </c>
      <c r="D101" s="21" t="s">
        <v>35</v>
      </c>
      <c r="E101" s="21" t="s">
        <v>321</v>
      </c>
      <c r="F101" s="21" t="s">
        <v>322</v>
      </c>
      <c r="G101" s="21" t="s">
        <v>322</v>
      </c>
      <c r="H101" s="20" t="s">
        <v>323</v>
      </c>
      <c r="I101" s="21">
        <v>38.384999999999998</v>
      </c>
      <c r="J101" s="21">
        <v>-77.412499999999994</v>
      </c>
      <c r="K101" s="21" t="s">
        <v>40</v>
      </c>
      <c r="L101" s="21" t="s">
        <v>324</v>
      </c>
      <c r="M101" s="21">
        <v>1972</v>
      </c>
      <c r="N101" s="21">
        <v>2041</v>
      </c>
      <c r="O101" s="21" t="s">
        <v>42</v>
      </c>
      <c r="P101" s="22">
        <v>4594101</v>
      </c>
      <c r="Q101" s="21">
        <v>2022</v>
      </c>
      <c r="R101" s="21" t="s">
        <v>61</v>
      </c>
      <c r="S101" s="21">
        <v>0.73899999999999999</v>
      </c>
      <c r="T101" s="21">
        <v>0.50700000000000001</v>
      </c>
      <c r="U101" s="21" t="s">
        <v>325</v>
      </c>
      <c r="V101" s="21" t="s">
        <v>142</v>
      </c>
      <c r="W101" s="21" t="s">
        <v>163</v>
      </c>
      <c r="X101" s="23">
        <v>39965</v>
      </c>
      <c r="Y101" s="23"/>
      <c r="Z101" s="21" t="s">
        <v>153</v>
      </c>
      <c r="AA101" s="21" t="s">
        <v>154</v>
      </c>
      <c r="AB101" s="21"/>
      <c r="AC101" s="21">
        <v>0.43</v>
      </c>
      <c r="AD101" s="21">
        <v>2.14</v>
      </c>
      <c r="AE101" s="21">
        <v>0.23300000000000001</v>
      </c>
      <c r="AF101" s="21">
        <v>2.1760000000000002E-2</v>
      </c>
      <c r="AG101" s="21">
        <v>2.0899999999999998E-3</v>
      </c>
    </row>
    <row r="102" spans="1:33" s="19" customFormat="1" ht="24" x14ac:dyDescent="0.2">
      <c r="A102" s="20" t="s">
        <v>593</v>
      </c>
      <c r="B102" s="21">
        <v>2045</v>
      </c>
      <c r="C102" s="21" t="s">
        <v>594</v>
      </c>
      <c r="D102" s="21" t="s">
        <v>35</v>
      </c>
      <c r="E102" s="21" t="s">
        <v>595</v>
      </c>
      <c r="F102" s="21" t="s">
        <v>596</v>
      </c>
      <c r="G102" s="21" t="s">
        <v>597</v>
      </c>
      <c r="H102" s="20" t="s">
        <v>598</v>
      </c>
      <c r="I102" s="21">
        <v>37.185000000000002</v>
      </c>
      <c r="J102" s="21">
        <v>-81.444000000000003</v>
      </c>
      <c r="K102" s="21" t="s">
        <v>40</v>
      </c>
      <c r="L102" s="21" t="s">
        <v>599</v>
      </c>
      <c r="M102" s="21">
        <v>1994</v>
      </c>
      <c r="N102" s="21">
        <v>2038</v>
      </c>
      <c r="O102" s="21" t="s">
        <v>42</v>
      </c>
      <c r="P102" s="22">
        <v>1640220</v>
      </c>
      <c r="Q102" s="21">
        <v>2022</v>
      </c>
      <c r="R102" s="21" t="s">
        <v>61</v>
      </c>
      <c r="S102" s="21">
        <v>0</v>
      </c>
      <c r="T102" s="21">
        <v>0</v>
      </c>
      <c r="U102" s="21" t="s">
        <v>600</v>
      </c>
      <c r="V102" s="21" t="s">
        <v>356</v>
      </c>
      <c r="W102" s="21"/>
      <c r="X102" s="23"/>
      <c r="Y102" s="23"/>
      <c r="Z102" s="21" t="s">
        <v>46</v>
      </c>
      <c r="AA102" s="21" t="s">
        <v>46</v>
      </c>
      <c r="AB102" s="21"/>
      <c r="AC102" s="21"/>
      <c r="AD102" s="21"/>
      <c r="AE102" s="21"/>
      <c r="AF102" s="21"/>
      <c r="AG102" s="21"/>
    </row>
    <row r="103" spans="1:33" s="19" customFormat="1" ht="24" hidden="1" x14ac:dyDescent="0.2">
      <c r="A103" s="20" t="s">
        <v>601</v>
      </c>
      <c r="B103" s="21">
        <v>1591</v>
      </c>
      <c r="C103" s="21" t="s">
        <v>602</v>
      </c>
      <c r="D103" s="21" t="s">
        <v>35</v>
      </c>
      <c r="E103" s="21" t="s">
        <v>603</v>
      </c>
      <c r="F103" s="21" t="s">
        <v>604</v>
      </c>
      <c r="G103" s="21" t="s">
        <v>605</v>
      </c>
      <c r="H103" s="20" t="s">
        <v>606</v>
      </c>
      <c r="I103" s="21">
        <v>37.24</v>
      </c>
      <c r="J103" s="21">
        <v>-77.378</v>
      </c>
      <c r="K103" s="21" t="s">
        <v>139</v>
      </c>
      <c r="L103" s="21" t="s">
        <v>476</v>
      </c>
      <c r="M103" s="21">
        <v>1977</v>
      </c>
      <c r="N103" s="21">
        <v>2018</v>
      </c>
      <c r="O103" s="21" t="s">
        <v>60</v>
      </c>
      <c r="P103" s="22">
        <v>2991420</v>
      </c>
      <c r="Q103" s="21">
        <v>2018</v>
      </c>
      <c r="R103" s="21" t="s">
        <v>43</v>
      </c>
      <c r="S103" s="21"/>
      <c r="T103" s="21"/>
      <c r="U103" s="21" t="s">
        <v>607</v>
      </c>
      <c r="V103" s="21" t="s">
        <v>347</v>
      </c>
      <c r="W103" s="21"/>
      <c r="X103" s="23"/>
      <c r="Y103" s="23"/>
      <c r="Z103" s="21" t="s">
        <v>46</v>
      </c>
      <c r="AA103" s="21" t="s">
        <v>46</v>
      </c>
      <c r="AB103" s="21"/>
      <c r="AC103" s="21"/>
      <c r="AD103" s="21"/>
      <c r="AE103" s="21"/>
      <c r="AF103" s="21"/>
      <c r="AG103" s="21"/>
    </row>
    <row r="104" spans="1:33" s="19" customFormat="1" ht="24" hidden="1" x14ac:dyDescent="0.2">
      <c r="A104" s="20" t="s">
        <v>326</v>
      </c>
      <c r="B104" s="21">
        <v>1596</v>
      </c>
      <c r="C104" s="21" t="s">
        <v>327</v>
      </c>
      <c r="D104" s="21" t="s">
        <v>35</v>
      </c>
      <c r="E104" s="21" t="s">
        <v>328</v>
      </c>
      <c r="F104" s="21" t="s">
        <v>329</v>
      </c>
      <c r="G104" s="21" t="s">
        <v>330</v>
      </c>
      <c r="H104" s="20" t="s">
        <v>331</v>
      </c>
      <c r="I104" s="21">
        <v>36.784999999999997</v>
      </c>
      <c r="J104" s="21">
        <v>-76.204999999999998</v>
      </c>
      <c r="K104" s="21" t="s">
        <v>40</v>
      </c>
      <c r="L104" s="21" t="s">
        <v>332</v>
      </c>
      <c r="M104" s="21">
        <v>1971</v>
      </c>
      <c r="N104" s="21">
        <v>2039</v>
      </c>
      <c r="O104" s="21" t="s">
        <v>42</v>
      </c>
      <c r="P104" s="22">
        <v>7500000</v>
      </c>
      <c r="Q104" s="21"/>
      <c r="R104" s="21" t="s">
        <v>61</v>
      </c>
      <c r="S104" s="21">
        <v>1.2</v>
      </c>
      <c r="T104" s="21">
        <v>0.6</v>
      </c>
      <c r="U104" s="21" t="s">
        <v>608</v>
      </c>
      <c r="V104" s="21" t="s">
        <v>142</v>
      </c>
      <c r="W104" s="21" t="s">
        <v>163</v>
      </c>
      <c r="X104" s="23">
        <v>37218</v>
      </c>
      <c r="Y104" s="23"/>
      <c r="Z104" s="21" t="s">
        <v>153</v>
      </c>
      <c r="AA104" s="21" t="s">
        <v>154</v>
      </c>
      <c r="AB104" s="21"/>
      <c r="AC104" s="21">
        <v>0.27</v>
      </c>
      <c r="AD104" s="21">
        <v>10.8</v>
      </c>
      <c r="AE104" s="21">
        <v>0.28699999999999998</v>
      </c>
      <c r="AF104" s="21">
        <v>1.366E-2</v>
      </c>
      <c r="AG104" s="21">
        <v>1.31E-3</v>
      </c>
    </row>
    <row r="105" spans="1:33" s="19" customFormat="1" ht="24" hidden="1" x14ac:dyDescent="0.2">
      <c r="A105" s="24"/>
      <c r="B105" s="25">
        <v>10094</v>
      </c>
      <c r="C105" s="25" t="s">
        <v>609</v>
      </c>
      <c r="D105" s="25" t="s">
        <v>35</v>
      </c>
      <c r="E105" s="25" t="s">
        <v>610</v>
      </c>
      <c r="F105" s="25" t="s">
        <v>611</v>
      </c>
      <c r="G105" s="25" t="s">
        <v>612</v>
      </c>
      <c r="H105" s="24" t="s">
        <v>613</v>
      </c>
      <c r="I105" s="25">
        <v>36.93</v>
      </c>
      <c r="J105" s="25">
        <v>-82.68</v>
      </c>
      <c r="K105" s="25" t="s">
        <v>40</v>
      </c>
      <c r="L105" s="25" t="s">
        <v>614</v>
      </c>
      <c r="M105" s="25"/>
      <c r="N105" s="25">
        <v>2006</v>
      </c>
      <c r="O105" s="25" t="s">
        <v>60</v>
      </c>
      <c r="P105" s="26">
        <v>487718</v>
      </c>
      <c r="Q105" s="25">
        <v>2005</v>
      </c>
      <c r="R105" s="25" t="s">
        <v>46</v>
      </c>
      <c r="S105" s="25"/>
      <c r="T105" s="25"/>
      <c r="U105" s="25" t="s">
        <v>615</v>
      </c>
      <c r="V105" s="25" t="s">
        <v>347</v>
      </c>
      <c r="W105" s="25"/>
      <c r="X105" s="27"/>
      <c r="Y105" s="27"/>
      <c r="Z105" s="25" t="s">
        <v>46</v>
      </c>
      <c r="AA105" s="25" t="s">
        <v>46</v>
      </c>
      <c r="AB105" s="25"/>
      <c r="AC105" s="25"/>
      <c r="AD105" s="25"/>
      <c r="AE105" s="25"/>
      <c r="AF105" s="25"/>
      <c r="AG105" s="25"/>
    </row>
  </sheetData>
  <autoFilter ref="A1:AG105" xr:uid="{00000000-0001-0000-0100-000000000000}">
    <filterColumn colId="21">
      <filters>
        <filter val="Candidate"/>
        <filter val="Future Potential"/>
      </filters>
    </filterColumn>
    <sortState xmlns:xlrd2="http://schemas.microsoft.com/office/spreadsheetml/2017/richdata2" ref="A9:AG100">
      <sortCondition descending="1" ref="P1:P105"/>
    </sortState>
  </autoFilter>
  <printOptions horizontalCentered="1"/>
  <pageMargins left="0" right="0" top="0.8" bottom="0.9" header="0.4" footer="0.3"/>
  <pageSetup paperSize="5" pageOrder="overThenDown" orientation="landscape" r:id="rId1"/>
  <headerFooter alignWithMargins="0">
    <oddHeader>&amp;C&amp;"Arial,Bold"&amp;12Current LMOP Landfill and LFG Energy Project Database - Virginia</oddHeader>
    <oddFooter>&amp;L&amp;"Arial,Regular"&amp;8&amp;F&amp;C&amp;"Arial,Regular"&amp;8&amp;P&amp;R&amp;"Arial,Regular"&amp;8 3/11/2024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845543-3696-498C-AE15-5E769C0C52FA}">
  <dimension ref="A2:D19"/>
  <sheetViews>
    <sheetView workbookViewId="0">
      <selection activeCell="A12" sqref="A12"/>
    </sheetView>
  </sheetViews>
  <sheetFormatPr defaultRowHeight="15" x14ac:dyDescent="0.25"/>
  <cols>
    <col min="1" max="1" width="39.7109375" customWidth="1"/>
    <col min="2" max="2" width="37.7109375" bestFit="1" customWidth="1"/>
    <col min="3" max="3" width="40.85546875" bestFit="1" customWidth="1"/>
    <col min="4" max="4" width="29" bestFit="1" customWidth="1"/>
  </cols>
  <sheetData>
    <row r="2" spans="1:4" x14ac:dyDescent="0.25">
      <c r="A2" s="31" t="s">
        <v>723</v>
      </c>
    </row>
    <row r="3" spans="1:4" x14ac:dyDescent="0.25">
      <c r="A3" s="60" t="s">
        <v>715</v>
      </c>
      <c r="B3" t="s">
        <v>717</v>
      </c>
      <c r="C3" t="s">
        <v>718</v>
      </c>
      <c r="D3" t="s">
        <v>719</v>
      </c>
    </row>
    <row r="4" spans="1:4" x14ac:dyDescent="0.25">
      <c r="A4" s="61" t="s">
        <v>699</v>
      </c>
      <c r="B4">
        <v>879012.77087124949</v>
      </c>
      <c r="C4">
        <v>575619.16889524669</v>
      </c>
      <c r="D4">
        <v>189203795.19905904</v>
      </c>
    </row>
    <row r="5" spans="1:4" x14ac:dyDescent="0.25">
      <c r="A5" s="61" t="s">
        <v>688</v>
      </c>
      <c r="B5">
        <v>256063.84252950709</v>
      </c>
      <c r="C5">
        <v>1486977.9698389452</v>
      </c>
      <c r="D5">
        <v>29570285.989432998</v>
      </c>
    </row>
    <row r="6" spans="1:4" x14ac:dyDescent="0.25">
      <c r="A6" s="61" t="s">
        <v>707</v>
      </c>
      <c r="B6">
        <v>32004.49640258633</v>
      </c>
      <c r="C6">
        <v>72303.014093450533</v>
      </c>
      <c r="D6">
        <v>20617398.914252669</v>
      </c>
    </row>
    <row r="7" spans="1:4" x14ac:dyDescent="0.25">
      <c r="A7" s="61" t="s">
        <v>716</v>
      </c>
      <c r="B7">
        <v>1167081.109803343</v>
      </c>
      <c r="C7">
        <v>2134900.1528276424</v>
      </c>
      <c r="D7">
        <v>239391480.1027447</v>
      </c>
    </row>
    <row r="12" spans="1:4" x14ac:dyDescent="0.25">
      <c r="A12" s="31" t="s">
        <v>724</v>
      </c>
      <c r="B12" s="31" t="s">
        <v>721</v>
      </c>
      <c r="C12" s="31" t="s">
        <v>722</v>
      </c>
    </row>
    <row r="13" spans="1:4" x14ac:dyDescent="0.25">
      <c r="A13" t="str">
        <f>A4</f>
        <v>Recycle Anything Remaining</v>
      </c>
      <c r="B13" s="62">
        <f>B4/$B$7</f>
        <v>0.75317196336025527</v>
      </c>
      <c r="C13" s="63">
        <f>D4/C4</f>
        <v>328.6961335255516</v>
      </c>
    </row>
    <row r="14" spans="1:4" x14ac:dyDescent="0.25">
      <c r="A14" t="str">
        <f t="shared" ref="A14:A15" si="0">A5</f>
        <v>Reshape Consumer Environments</v>
      </c>
      <c r="B14" s="62">
        <f>B5/$B$7</f>
        <v>0.21940535270308223</v>
      </c>
      <c r="C14" s="63">
        <f>D5/C5</f>
        <v>19.886162800808513</v>
      </c>
    </row>
    <row r="15" spans="1:4" x14ac:dyDescent="0.25">
      <c r="A15" t="str">
        <f t="shared" si="0"/>
        <v>Strengthen Food Rescue</v>
      </c>
      <c r="B15" s="62">
        <f>B6/$B$7</f>
        <v>2.7422683936662459E-2</v>
      </c>
      <c r="C15" s="63">
        <f>D6/C6</f>
        <v>285.15268931396133</v>
      </c>
    </row>
    <row r="16" spans="1:4" x14ac:dyDescent="0.25">
      <c r="B16" s="62">
        <f>B7/$B$7</f>
        <v>1</v>
      </c>
    </row>
    <row r="18" spans="1:1" x14ac:dyDescent="0.25">
      <c r="A18" s="31" t="s">
        <v>720</v>
      </c>
    </row>
    <row r="19" spans="1:1" x14ac:dyDescent="0.25">
      <c r="A19" s="63">
        <f>SUMPRODUCT(B13:B15,C13:C15)</f>
        <v>259.74749487233271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E21EE-D1C0-4084-8B3C-7DB0D59307F6}">
  <dimension ref="A1:J53"/>
  <sheetViews>
    <sheetView topLeftCell="A11" workbookViewId="0">
      <selection activeCell="A11" sqref="A11:J53"/>
    </sheetView>
  </sheetViews>
  <sheetFormatPr defaultRowHeight="15" x14ac:dyDescent="0.25"/>
  <cols>
    <col min="1" max="1" width="14.7109375" customWidth="1"/>
    <col min="2" max="2" width="31.5703125" bestFit="1" customWidth="1"/>
    <col min="3" max="3" width="44.140625" bestFit="1" customWidth="1"/>
    <col min="5" max="5" width="30.42578125" bestFit="1" customWidth="1"/>
    <col min="6" max="6" width="33.28515625" bestFit="1" customWidth="1"/>
    <col min="7" max="7" width="32.140625" bestFit="1" customWidth="1"/>
    <col min="8" max="8" width="22.42578125" bestFit="1" customWidth="1"/>
    <col min="9" max="9" width="39.7109375" bestFit="1" customWidth="1"/>
    <col min="10" max="10" width="37.42578125" bestFit="1" customWidth="1"/>
  </cols>
  <sheetData>
    <row r="1" spans="1:10" x14ac:dyDescent="0.25">
      <c r="A1" s="31" t="s">
        <v>714</v>
      </c>
    </row>
    <row r="8" spans="1:10" x14ac:dyDescent="0.25">
      <c r="A8" t="s">
        <v>650</v>
      </c>
    </row>
    <row r="9" spans="1:10" x14ac:dyDescent="0.25">
      <c r="A9" s="30" t="s">
        <v>713</v>
      </c>
    </row>
    <row r="11" spans="1:10" x14ac:dyDescent="0.25">
      <c r="A11" t="s">
        <v>651</v>
      </c>
      <c r="B11" t="s">
        <v>652</v>
      </c>
      <c r="C11" t="s">
        <v>653</v>
      </c>
      <c r="D11" t="s">
        <v>654</v>
      </c>
      <c r="E11" t="s">
        <v>655</v>
      </c>
      <c r="F11" t="s">
        <v>656</v>
      </c>
      <c r="G11" t="s">
        <v>657</v>
      </c>
      <c r="H11" t="s">
        <v>658</v>
      </c>
      <c r="I11" t="s">
        <v>659</v>
      </c>
      <c r="J11" t="s">
        <v>660</v>
      </c>
    </row>
    <row r="12" spans="1:10" x14ac:dyDescent="0.25">
      <c r="A12" t="s">
        <v>661</v>
      </c>
      <c r="B12" t="s">
        <v>662</v>
      </c>
      <c r="C12" t="s">
        <v>663</v>
      </c>
      <c r="D12" t="s">
        <v>664</v>
      </c>
      <c r="E12">
        <v>16624.713652926599</v>
      </c>
      <c r="F12">
        <v>79008.368653018901</v>
      </c>
      <c r="G12">
        <v>27707856.088211101</v>
      </c>
      <c r="H12">
        <v>9741824.4529424794</v>
      </c>
      <c r="I12">
        <v>59985218.727604702</v>
      </c>
      <c r="J12">
        <v>50243394.274662197</v>
      </c>
    </row>
    <row r="13" spans="1:10" x14ac:dyDescent="0.25">
      <c r="A13" t="s">
        <v>661</v>
      </c>
      <c r="B13" t="s">
        <v>662</v>
      </c>
      <c r="C13" t="s">
        <v>665</v>
      </c>
      <c r="D13" t="s">
        <v>664</v>
      </c>
      <c r="E13">
        <v>10686.5469811413</v>
      </c>
      <c r="F13">
        <v>47084.598022493301</v>
      </c>
      <c r="G13">
        <v>17810911.6352355</v>
      </c>
      <c r="H13">
        <v>9641387.0383854508</v>
      </c>
      <c r="I13">
        <v>41291476.901372403</v>
      </c>
      <c r="J13">
        <v>31650089.862987</v>
      </c>
    </row>
    <row r="14" spans="1:10" x14ac:dyDescent="0.25">
      <c r="A14" t="s">
        <v>661</v>
      </c>
      <c r="B14" t="s">
        <v>662</v>
      </c>
      <c r="C14" t="s">
        <v>666</v>
      </c>
      <c r="D14" t="s">
        <v>664</v>
      </c>
      <c r="E14">
        <v>16856.795902963499</v>
      </c>
      <c r="F14">
        <v>71065.436968720998</v>
      </c>
      <c r="G14">
        <v>28094659.838272501</v>
      </c>
      <c r="H14">
        <v>13234779.2031966</v>
      </c>
      <c r="I14">
        <v>65134313.552405298</v>
      </c>
      <c r="J14">
        <v>51899534.349208698</v>
      </c>
    </row>
    <row r="15" spans="1:10" x14ac:dyDescent="0.25">
      <c r="A15" t="s">
        <v>661</v>
      </c>
      <c r="B15" t="s">
        <v>662</v>
      </c>
      <c r="C15" t="s">
        <v>667</v>
      </c>
      <c r="D15" t="s">
        <v>664</v>
      </c>
      <c r="E15">
        <v>301.09174115962497</v>
      </c>
      <c r="F15">
        <v>1261.98694236459</v>
      </c>
      <c r="G15">
        <v>501819.56859937502</v>
      </c>
      <c r="H15">
        <v>229357.546811901</v>
      </c>
      <c r="I15">
        <v>1266194.0465683599</v>
      </c>
      <c r="J15">
        <v>1036836.49975646</v>
      </c>
    </row>
    <row r="16" spans="1:10" x14ac:dyDescent="0.25">
      <c r="A16" t="s">
        <v>661</v>
      </c>
      <c r="B16" t="s">
        <v>662</v>
      </c>
      <c r="C16" t="s">
        <v>668</v>
      </c>
      <c r="D16" t="s">
        <v>664</v>
      </c>
      <c r="E16">
        <v>8060.2330838466896</v>
      </c>
      <c r="F16">
        <v>36529.570940180303</v>
      </c>
      <c r="G16">
        <v>13433721.806411101</v>
      </c>
      <c r="H16">
        <v>3247995.5248453501</v>
      </c>
      <c r="I16">
        <v>27521852.3490206</v>
      </c>
      <c r="J16">
        <v>24273856.824175201</v>
      </c>
    </row>
    <row r="17" spans="1:10" x14ac:dyDescent="0.25">
      <c r="A17" t="s">
        <v>661</v>
      </c>
      <c r="B17" t="s">
        <v>669</v>
      </c>
      <c r="C17" t="s">
        <v>670</v>
      </c>
      <c r="D17" t="s">
        <v>664</v>
      </c>
      <c r="E17">
        <v>21569.501704231301</v>
      </c>
      <c r="F17">
        <v>145376.09261626899</v>
      </c>
      <c r="G17">
        <v>35949169.507052101</v>
      </c>
      <c r="H17">
        <v>22822326.0032713</v>
      </c>
      <c r="I17">
        <v>151396178.564316</v>
      </c>
      <c r="J17">
        <v>128573852.56104501</v>
      </c>
    </row>
    <row r="18" spans="1:10" x14ac:dyDescent="0.25">
      <c r="A18" t="s">
        <v>661</v>
      </c>
      <c r="B18" t="s">
        <v>669</v>
      </c>
      <c r="C18" t="s">
        <v>671</v>
      </c>
      <c r="D18" t="s">
        <v>664</v>
      </c>
      <c r="E18">
        <v>15562.116496794501</v>
      </c>
      <c r="F18">
        <v>77917.656680802203</v>
      </c>
      <c r="G18">
        <v>25936860.827990901</v>
      </c>
      <c r="H18">
        <v>15811228.3162138</v>
      </c>
      <c r="I18">
        <v>38222812.099025697</v>
      </c>
      <c r="J18">
        <v>22411583.782811899</v>
      </c>
    </row>
    <row r="19" spans="1:10" x14ac:dyDescent="0.25">
      <c r="A19" t="s">
        <v>661</v>
      </c>
      <c r="B19" t="s">
        <v>669</v>
      </c>
      <c r="C19" t="s">
        <v>672</v>
      </c>
      <c r="D19" t="s">
        <v>664</v>
      </c>
      <c r="E19">
        <v>22475.080438797198</v>
      </c>
      <c r="F19">
        <v>112530.04061911</v>
      </c>
      <c r="G19">
        <v>37458467.397995397</v>
      </c>
      <c r="H19">
        <v>4727465.4433591897</v>
      </c>
      <c r="I19">
        <v>14445153.409412701</v>
      </c>
      <c r="J19">
        <v>9717687.9660535697</v>
      </c>
    </row>
    <row r="20" spans="1:10" x14ac:dyDescent="0.25">
      <c r="A20" t="s">
        <v>661</v>
      </c>
      <c r="B20" t="s">
        <v>673</v>
      </c>
      <c r="C20" t="s">
        <v>674</v>
      </c>
      <c r="D20" t="s">
        <v>664</v>
      </c>
      <c r="E20">
        <v>2967.6173045381302</v>
      </c>
      <c r="F20">
        <v>5372.4306127489499</v>
      </c>
      <c r="G20">
        <v>4946028.8408968803</v>
      </c>
      <c r="H20">
        <v>21425.885630466299</v>
      </c>
      <c r="I20">
        <v>13055135.9270622</v>
      </c>
      <c r="J20">
        <v>13033710.041431701</v>
      </c>
    </row>
    <row r="21" spans="1:10" x14ac:dyDescent="0.25">
      <c r="A21" t="s">
        <v>661</v>
      </c>
      <c r="B21" t="s">
        <v>673</v>
      </c>
      <c r="C21" t="s">
        <v>675</v>
      </c>
      <c r="D21" t="s">
        <v>664</v>
      </c>
      <c r="E21">
        <v>17.3829660112775</v>
      </c>
      <c r="F21">
        <v>2.0835881290862499</v>
      </c>
      <c r="G21">
        <v>28971.610018795898</v>
      </c>
      <c r="H21">
        <v>25096.4737663306</v>
      </c>
      <c r="I21">
        <v>53100.430292196499</v>
      </c>
      <c r="J21">
        <v>28003.9565258658</v>
      </c>
    </row>
    <row r="22" spans="1:10" x14ac:dyDescent="0.25">
      <c r="A22" t="s">
        <v>661</v>
      </c>
      <c r="B22" t="s">
        <v>673</v>
      </c>
      <c r="C22" t="s">
        <v>676</v>
      </c>
      <c r="D22" t="s">
        <v>664</v>
      </c>
      <c r="E22">
        <v>6811.8757949155497</v>
      </c>
      <c r="F22">
        <v>1599.71941463025</v>
      </c>
      <c r="G22">
        <v>11353126.3248592</v>
      </c>
      <c r="H22">
        <v>6530083.0526150297</v>
      </c>
      <c r="I22">
        <v>15186200.4624479</v>
      </c>
      <c r="J22">
        <v>8656117.4098329209</v>
      </c>
    </row>
    <row r="23" spans="1:10" x14ac:dyDescent="0.25">
      <c r="A23" t="s">
        <v>661</v>
      </c>
      <c r="B23" t="s">
        <v>673</v>
      </c>
      <c r="C23" t="s">
        <v>677</v>
      </c>
      <c r="D23" t="s">
        <v>664</v>
      </c>
      <c r="E23">
        <v>623.32084965486604</v>
      </c>
      <c r="F23">
        <v>3234.8308235743798</v>
      </c>
      <c r="G23">
        <v>1038868.08275811</v>
      </c>
      <c r="H23">
        <v>1161423.91418728</v>
      </c>
      <c r="I23">
        <v>2705088.6454219301</v>
      </c>
      <c r="J23">
        <v>1543664.7312346401</v>
      </c>
    </row>
    <row r="24" spans="1:10" x14ac:dyDescent="0.25">
      <c r="A24" t="s">
        <v>661</v>
      </c>
      <c r="B24" t="s">
        <v>678</v>
      </c>
      <c r="C24" t="s">
        <v>679</v>
      </c>
      <c r="D24" t="s">
        <v>664</v>
      </c>
      <c r="E24">
        <v>5323.72419519708</v>
      </c>
      <c r="F24">
        <v>23048.492608996701</v>
      </c>
      <c r="G24">
        <v>8872873.6586618107</v>
      </c>
      <c r="H24">
        <v>90678.361421075999</v>
      </c>
      <c r="I24">
        <v>5378365.5944331102</v>
      </c>
      <c r="J24">
        <v>5287687.2330120401</v>
      </c>
    </row>
    <row r="25" spans="1:10" x14ac:dyDescent="0.25">
      <c r="A25" t="s">
        <v>661</v>
      </c>
      <c r="B25" t="s">
        <v>678</v>
      </c>
      <c r="C25" t="s">
        <v>680</v>
      </c>
      <c r="D25" t="s">
        <v>664</v>
      </c>
      <c r="E25">
        <v>3706.8575237546502</v>
      </c>
      <c r="F25">
        <v>15859.102018186701</v>
      </c>
      <c r="G25">
        <v>6178095.8729244201</v>
      </c>
      <c r="H25">
        <v>1939047.2729169</v>
      </c>
      <c r="I25">
        <v>14322832.444278101</v>
      </c>
      <c r="J25">
        <v>12383785.171361201</v>
      </c>
    </row>
    <row r="26" spans="1:10" x14ac:dyDescent="0.25">
      <c r="A26" t="s">
        <v>661</v>
      </c>
      <c r="B26" t="s">
        <v>678</v>
      </c>
      <c r="C26" t="s">
        <v>681</v>
      </c>
      <c r="D26" t="s">
        <v>664</v>
      </c>
      <c r="E26">
        <v>10808.615530180199</v>
      </c>
      <c r="F26">
        <v>50434.287860593096</v>
      </c>
      <c r="G26">
        <v>18014359.216967002</v>
      </c>
      <c r="H26">
        <v>16832170.384206701</v>
      </c>
      <c r="I26">
        <v>58024325.326755702</v>
      </c>
      <c r="J26">
        <v>41192154.942548998</v>
      </c>
    </row>
    <row r="27" spans="1:10" x14ac:dyDescent="0.25">
      <c r="A27" t="s">
        <v>661</v>
      </c>
      <c r="B27" t="s">
        <v>678</v>
      </c>
      <c r="C27" t="s">
        <v>682</v>
      </c>
      <c r="D27" t="s">
        <v>664</v>
      </c>
      <c r="E27">
        <v>7928.9158318384198</v>
      </c>
      <c r="F27">
        <v>34114.583025488602</v>
      </c>
      <c r="G27">
        <v>13214859.719730699</v>
      </c>
      <c r="H27">
        <v>3344151.7176766102</v>
      </c>
      <c r="I27">
        <v>28259175.294736601</v>
      </c>
      <c r="J27">
        <v>24915023.577059999</v>
      </c>
    </row>
    <row r="28" spans="1:10" x14ac:dyDescent="0.25">
      <c r="A28" t="s">
        <v>661</v>
      </c>
      <c r="B28" t="s">
        <v>678</v>
      </c>
      <c r="C28" t="s">
        <v>683</v>
      </c>
      <c r="D28" t="s">
        <v>664</v>
      </c>
      <c r="E28">
        <v>1502.7709246424399</v>
      </c>
      <c r="F28">
        <v>8973.8934536705201</v>
      </c>
      <c r="G28">
        <v>2504618.20773741</v>
      </c>
      <c r="H28">
        <v>1273314.8901948701</v>
      </c>
      <c r="I28">
        <v>5806518.3293004697</v>
      </c>
      <c r="J28">
        <v>4533203.4391055899</v>
      </c>
    </row>
    <row r="29" spans="1:10" x14ac:dyDescent="0.25">
      <c r="A29" t="s">
        <v>661</v>
      </c>
      <c r="B29" t="s">
        <v>678</v>
      </c>
      <c r="C29" t="s">
        <v>684</v>
      </c>
      <c r="D29" t="s">
        <v>664</v>
      </c>
      <c r="E29">
        <v>30198.114819123301</v>
      </c>
      <c r="F29">
        <v>146187.89521516999</v>
      </c>
      <c r="G29">
        <v>50330191.365205497</v>
      </c>
      <c r="H29">
        <v>26901679.695172399</v>
      </c>
      <c r="I29">
        <v>140369343.62768701</v>
      </c>
      <c r="J29">
        <v>113467663.932515</v>
      </c>
    </row>
    <row r="30" spans="1:10" x14ac:dyDescent="0.25">
      <c r="A30" t="s">
        <v>661</v>
      </c>
      <c r="B30" t="s">
        <v>678</v>
      </c>
      <c r="C30" t="s">
        <v>685</v>
      </c>
      <c r="D30" t="s">
        <v>664</v>
      </c>
      <c r="E30">
        <v>1867.73760210362</v>
      </c>
      <c r="F30">
        <v>10283.011561699201</v>
      </c>
      <c r="G30">
        <v>3112896.0035060402</v>
      </c>
      <c r="H30">
        <v>518802.32635493699</v>
      </c>
      <c r="I30">
        <v>7309960.3299861699</v>
      </c>
      <c r="J30">
        <v>6791158.0036312304</v>
      </c>
    </row>
    <row r="31" spans="1:10" x14ac:dyDescent="0.25">
      <c r="A31" t="s">
        <v>661</v>
      </c>
      <c r="B31" t="s">
        <v>678</v>
      </c>
      <c r="C31" t="s">
        <v>686</v>
      </c>
      <c r="D31" t="s">
        <v>664</v>
      </c>
      <c r="E31">
        <v>19.947409141101499</v>
      </c>
      <c r="F31">
        <v>145.04319835432901</v>
      </c>
      <c r="G31">
        <v>33245.6819018358</v>
      </c>
      <c r="H31">
        <v>980.55367643411</v>
      </c>
      <c r="I31">
        <v>75310.2533568785</v>
      </c>
      <c r="J31">
        <v>74329.699680444406</v>
      </c>
    </row>
    <row r="32" spans="1:10" x14ac:dyDescent="0.25">
      <c r="A32" t="s">
        <v>661</v>
      </c>
      <c r="B32" t="s">
        <v>678</v>
      </c>
      <c r="C32" t="s">
        <v>687</v>
      </c>
      <c r="D32" t="s">
        <v>664</v>
      </c>
      <c r="E32">
        <v>31871.171774288199</v>
      </c>
      <c r="F32">
        <v>178011.05593145199</v>
      </c>
      <c r="G32">
        <v>53118619.623813704</v>
      </c>
      <c r="H32">
        <v>35908531.619499996</v>
      </c>
      <c r="I32">
        <v>154669550.14021799</v>
      </c>
      <c r="J32">
        <v>118761018.52071799</v>
      </c>
    </row>
    <row r="33" spans="1:10" x14ac:dyDescent="0.25">
      <c r="A33" t="s">
        <v>661</v>
      </c>
      <c r="B33" t="s">
        <v>688</v>
      </c>
      <c r="C33" t="s">
        <v>689</v>
      </c>
      <c r="D33" t="s">
        <v>664</v>
      </c>
      <c r="E33">
        <v>1071.9060259271</v>
      </c>
      <c r="F33">
        <v>5843.8231175512801</v>
      </c>
      <c r="G33">
        <v>1786510.0432118401</v>
      </c>
      <c r="H33">
        <v>1464.9036131226701</v>
      </c>
      <c r="I33">
        <v>3995690.5410996298</v>
      </c>
      <c r="J33">
        <v>3994225.63748651</v>
      </c>
    </row>
    <row r="34" spans="1:10" x14ac:dyDescent="0.25">
      <c r="A34" t="s">
        <v>661</v>
      </c>
      <c r="B34" t="s">
        <v>688</v>
      </c>
      <c r="C34" t="s">
        <v>690</v>
      </c>
      <c r="D34" t="s">
        <v>664</v>
      </c>
      <c r="E34">
        <v>97549.799774035695</v>
      </c>
      <c r="F34">
        <v>592028.54415216099</v>
      </c>
      <c r="G34">
        <v>162582999.62339199</v>
      </c>
      <c r="H34">
        <v>6140489.9947673799</v>
      </c>
      <c r="I34">
        <v>540705167.92965102</v>
      </c>
      <c r="J34">
        <v>534564677.93488401</v>
      </c>
    </row>
    <row r="35" spans="1:10" x14ac:dyDescent="0.25">
      <c r="A35" t="s">
        <v>661</v>
      </c>
      <c r="B35" t="s">
        <v>688</v>
      </c>
      <c r="C35" t="s">
        <v>691</v>
      </c>
      <c r="D35" t="s">
        <v>664</v>
      </c>
      <c r="E35">
        <v>491.61649467431198</v>
      </c>
      <c r="F35">
        <v>2680.1172847071798</v>
      </c>
      <c r="G35">
        <v>819360.82445718604</v>
      </c>
      <c r="H35">
        <v>76857.496496095206</v>
      </c>
      <c r="I35">
        <v>927242.81840586395</v>
      </c>
      <c r="J35">
        <v>850385.32190976804</v>
      </c>
    </row>
    <row r="36" spans="1:10" x14ac:dyDescent="0.25">
      <c r="A36" t="s">
        <v>661</v>
      </c>
      <c r="B36" t="s">
        <v>688</v>
      </c>
      <c r="C36" t="s">
        <v>692</v>
      </c>
      <c r="D36" t="s">
        <v>664</v>
      </c>
      <c r="E36">
        <v>1846.78827662719</v>
      </c>
      <c r="F36">
        <v>10068.0291141617</v>
      </c>
      <c r="G36">
        <v>3077980.4610453201</v>
      </c>
      <c r="H36">
        <v>263202.76766612101</v>
      </c>
      <c r="I36">
        <v>2149756.5335130501</v>
      </c>
      <c r="J36">
        <v>1886553.76584693</v>
      </c>
    </row>
    <row r="37" spans="1:10" x14ac:dyDescent="0.25">
      <c r="A37" t="s">
        <v>661</v>
      </c>
      <c r="B37" t="s">
        <v>688</v>
      </c>
      <c r="C37" t="s">
        <v>693</v>
      </c>
      <c r="D37" t="s">
        <v>664</v>
      </c>
      <c r="E37">
        <v>37069.872260402699</v>
      </c>
      <c r="F37">
        <v>187931.89534792901</v>
      </c>
      <c r="G37">
        <v>61783120.434004501</v>
      </c>
      <c r="H37">
        <v>18902377.5136397</v>
      </c>
      <c r="I37">
        <v>189060845.00865701</v>
      </c>
      <c r="J37">
        <v>170158467.49501801</v>
      </c>
    </row>
    <row r="38" spans="1:10" x14ac:dyDescent="0.25">
      <c r="A38" t="s">
        <v>661</v>
      </c>
      <c r="B38" t="s">
        <v>688</v>
      </c>
      <c r="C38" t="s">
        <v>694</v>
      </c>
      <c r="D38" t="s">
        <v>664</v>
      </c>
      <c r="E38">
        <v>10237.3523456737</v>
      </c>
      <c r="F38">
        <v>77698.0406656454</v>
      </c>
      <c r="G38">
        <v>17062253.9094561</v>
      </c>
      <c r="H38">
        <v>1832191.0113478999</v>
      </c>
      <c r="I38">
        <v>58869599.564903297</v>
      </c>
      <c r="J38">
        <v>57037408.553555399</v>
      </c>
    </row>
    <row r="39" spans="1:10" x14ac:dyDescent="0.25">
      <c r="A39" t="s">
        <v>661</v>
      </c>
      <c r="B39" t="s">
        <v>688</v>
      </c>
      <c r="C39" t="s">
        <v>649</v>
      </c>
      <c r="D39" t="s">
        <v>664</v>
      </c>
      <c r="E39">
        <v>82978.919547845304</v>
      </c>
      <c r="F39">
        <v>452417.92607966799</v>
      </c>
      <c r="G39">
        <v>138298199.24640799</v>
      </c>
      <c r="H39">
        <v>1534023.5493361901</v>
      </c>
      <c r="I39">
        <v>310736994.53018302</v>
      </c>
      <c r="J39">
        <v>309202970.980847</v>
      </c>
    </row>
    <row r="40" spans="1:10" x14ac:dyDescent="0.25">
      <c r="A40" t="s">
        <v>661</v>
      </c>
      <c r="B40" t="s">
        <v>688</v>
      </c>
      <c r="C40" t="s">
        <v>695</v>
      </c>
      <c r="D40" t="s">
        <v>664</v>
      </c>
      <c r="E40">
        <v>146.191276902384</v>
      </c>
      <c r="F40">
        <v>796.59306589834</v>
      </c>
      <c r="G40">
        <v>243652.12817064099</v>
      </c>
      <c r="H40">
        <v>54821.728838394301</v>
      </c>
      <c r="I40">
        <v>599571.85810028901</v>
      </c>
      <c r="J40">
        <v>544750.12926189404</v>
      </c>
    </row>
    <row r="41" spans="1:10" x14ac:dyDescent="0.25">
      <c r="A41" t="s">
        <v>661</v>
      </c>
      <c r="B41" t="s">
        <v>688</v>
      </c>
      <c r="C41" t="s">
        <v>696</v>
      </c>
      <c r="D41" t="s">
        <v>664</v>
      </c>
      <c r="E41">
        <v>22497.585938558499</v>
      </c>
      <c r="F41">
        <v>145659.826862193</v>
      </c>
      <c r="G41">
        <v>37495976.564264297</v>
      </c>
      <c r="H41">
        <v>314512.06709370401</v>
      </c>
      <c r="I41">
        <v>114347177.924722</v>
      </c>
      <c r="J41">
        <v>114032665.857628</v>
      </c>
    </row>
    <row r="42" spans="1:10" x14ac:dyDescent="0.25">
      <c r="A42" t="s">
        <v>661</v>
      </c>
      <c r="B42" t="s">
        <v>688</v>
      </c>
      <c r="C42" t="s">
        <v>697</v>
      </c>
      <c r="D42" t="s">
        <v>664</v>
      </c>
      <c r="E42">
        <v>2173.8105888601899</v>
      </c>
      <c r="F42">
        <v>11853.174149030099</v>
      </c>
      <c r="G42">
        <v>3623017.6481003198</v>
      </c>
      <c r="H42">
        <v>450344.95663439197</v>
      </c>
      <c r="I42">
        <v>8100234.3256305996</v>
      </c>
      <c r="J42">
        <v>7649889.3689962104</v>
      </c>
    </row>
    <row r="43" spans="1:10" x14ac:dyDescent="0.25">
      <c r="A43" t="s">
        <v>698</v>
      </c>
      <c r="B43" t="s">
        <v>699</v>
      </c>
      <c r="C43" t="s">
        <v>700</v>
      </c>
      <c r="D43" t="s">
        <v>664</v>
      </c>
      <c r="E43">
        <v>149450.82691222499</v>
      </c>
      <c r="F43">
        <v>117892.94230237701</v>
      </c>
      <c r="G43">
        <v>0</v>
      </c>
      <c r="H43">
        <v>36139829.519966699</v>
      </c>
      <c r="I43">
        <v>33334952.233645901</v>
      </c>
      <c r="J43">
        <v>-2804877.2863207702</v>
      </c>
    </row>
    <row r="44" spans="1:10" x14ac:dyDescent="0.25">
      <c r="A44" t="s">
        <v>698</v>
      </c>
      <c r="B44" t="s">
        <v>699</v>
      </c>
      <c r="C44" t="s">
        <v>701</v>
      </c>
      <c r="D44" t="s">
        <v>664</v>
      </c>
      <c r="E44">
        <v>449024.17561607301</v>
      </c>
      <c r="F44">
        <v>259070.34205877199</v>
      </c>
      <c r="G44">
        <v>0</v>
      </c>
      <c r="H44">
        <v>91349346.788723007</v>
      </c>
      <c r="I44">
        <v>83765730.689153895</v>
      </c>
      <c r="J44">
        <v>-7583616.0995690404</v>
      </c>
    </row>
    <row r="45" spans="1:10" x14ac:dyDescent="0.25">
      <c r="A45" t="s">
        <v>698</v>
      </c>
      <c r="B45" t="s">
        <v>699</v>
      </c>
      <c r="C45" t="s">
        <v>702</v>
      </c>
      <c r="D45" t="s">
        <v>664</v>
      </c>
      <c r="E45">
        <v>134560.99369369101</v>
      </c>
      <c r="F45">
        <v>115626.45951145201</v>
      </c>
      <c r="G45">
        <v>0</v>
      </c>
      <c r="H45">
        <v>29647663.7968201</v>
      </c>
      <c r="I45">
        <v>28922370.1891234</v>
      </c>
      <c r="J45">
        <v>-725293.60769667604</v>
      </c>
    </row>
    <row r="46" spans="1:10" x14ac:dyDescent="0.25">
      <c r="A46" t="s">
        <v>698</v>
      </c>
      <c r="B46" t="s">
        <v>699</v>
      </c>
      <c r="C46" t="s">
        <v>703</v>
      </c>
      <c r="D46" t="s">
        <v>664</v>
      </c>
      <c r="E46">
        <v>65508.423290427898</v>
      </c>
      <c r="F46">
        <v>37435.716610156698</v>
      </c>
      <c r="G46">
        <v>0</v>
      </c>
      <c r="H46">
        <v>17461309.724740501</v>
      </c>
      <c r="I46">
        <v>13867765.0428397</v>
      </c>
      <c r="J46">
        <v>-3593544.6819007699</v>
      </c>
    </row>
    <row r="47" spans="1:10" x14ac:dyDescent="0.25">
      <c r="A47" t="s">
        <v>698</v>
      </c>
      <c r="B47" t="s">
        <v>699</v>
      </c>
      <c r="C47" t="s">
        <v>704</v>
      </c>
      <c r="D47" t="s">
        <v>664</v>
      </c>
      <c r="E47">
        <v>49537.666435022897</v>
      </c>
      <c r="F47">
        <v>30634.128444185098</v>
      </c>
      <c r="G47">
        <v>0</v>
      </c>
      <c r="H47">
        <v>9165905.1386696901</v>
      </c>
      <c r="I47">
        <v>5473768.1361285001</v>
      </c>
      <c r="J47">
        <v>-3692137.0025411798</v>
      </c>
    </row>
    <row r="48" spans="1:10" x14ac:dyDescent="0.25">
      <c r="A48" t="s">
        <v>698</v>
      </c>
      <c r="B48" t="s">
        <v>699</v>
      </c>
      <c r="C48" t="s">
        <v>705</v>
      </c>
      <c r="D48" t="s">
        <v>664</v>
      </c>
      <c r="E48">
        <v>30930.684923809698</v>
      </c>
      <c r="F48">
        <v>14959.5799683039</v>
      </c>
      <c r="G48">
        <v>0</v>
      </c>
      <c r="H48">
        <v>5439740.2301390301</v>
      </c>
      <c r="I48">
        <v>9884497.1349628791</v>
      </c>
      <c r="J48">
        <v>4444756.9048238397</v>
      </c>
    </row>
    <row r="49" spans="1:10" x14ac:dyDescent="0.25">
      <c r="A49" t="s">
        <v>706</v>
      </c>
      <c r="B49" t="s">
        <v>707</v>
      </c>
      <c r="C49" t="s">
        <v>708</v>
      </c>
      <c r="D49" t="s">
        <v>664</v>
      </c>
      <c r="E49">
        <v>4245.4702856077702</v>
      </c>
      <c r="F49">
        <v>12422.8010028471</v>
      </c>
      <c r="G49">
        <v>7075783.8093462903</v>
      </c>
      <c r="H49">
        <v>2004066.1915452401</v>
      </c>
      <c r="I49">
        <v>21323267.1035579</v>
      </c>
      <c r="J49">
        <v>19319200.9120127</v>
      </c>
    </row>
    <row r="50" spans="1:10" x14ac:dyDescent="0.25">
      <c r="A50" t="s">
        <v>706</v>
      </c>
      <c r="B50" t="s">
        <v>707</v>
      </c>
      <c r="C50" t="s">
        <v>709</v>
      </c>
      <c r="D50" t="s">
        <v>664</v>
      </c>
      <c r="E50">
        <v>12729.076807339799</v>
      </c>
      <c r="F50">
        <v>26199.420253876899</v>
      </c>
      <c r="G50">
        <v>21215128.012233101</v>
      </c>
      <c r="H50">
        <v>6293073.5094543099</v>
      </c>
      <c r="I50">
        <v>63169562.9947275</v>
      </c>
      <c r="J50">
        <v>56876489.485273197</v>
      </c>
    </row>
    <row r="51" spans="1:10" x14ac:dyDescent="0.25">
      <c r="A51" t="s">
        <v>706</v>
      </c>
      <c r="B51" t="s">
        <v>707</v>
      </c>
      <c r="C51" t="s">
        <v>710</v>
      </c>
      <c r="D51" t="s">
        <v>664</v>
      </c>
      <c r="E51">
        <v>3668.03540933666</v>
      </c>
      <c r="F51">
        <v>8192.9009929078093</v>
      </c>
      <c r="G51">
        <v>6113392.3488944396</v>
      </c>
      <c r="H51">
        <v>4542053.1060164403</v>
      </c>
      <c r="I51">
        <v>18231331.272828098</v>
      </c>
      <c r="J51">
        <v>13689278.166811701</v>
      </c>
    </row>
    <row r="52" spans="1:10" x14ac:dyDescent="0.25">
      <c r="A52" t="s">
        <v>706</v>
      </c>
      <c r="B52" t="s">
        <v>707</v>
      </c>
      <c r="C52" t="s">
        <v>711</v>
      </c>
      <c r="D52" t="s">
        <v>664</v>
      </c>
      <c r="E52">
        <v>10375.2371201473</v>
      </c>
      <c r="F52">
        <v>25369.625028762999</v>
      </c>
      <c r="G52">
        <v>17292061.866912201</v>
      </c>
      <c r="H52">
        <v>7685557.7312298203</v>
      </c>
      <c r="I52">
        <v>51750048.4871573</v>
      </c>
      <c r="J52">
        <v>44064490.755927503</v>
      </c>
    </row>
    <row r="53" spans="1:10" x14ac:dyDescent="0.25">
      <c r="A53" t="s">
        <v>706</v>
      </c>
      <c r="B53" t="s">
        <v>707</v>
      </c>
      <c r="C53" t="s">
        <v>712</v>
      </c>
      <c r="D53" t="s">
        <v>664</v>
      </c>
      <c r="E53">
        <v>986.67678015479999</v>
      </c>
      <c r="F53">
        <v>118.266815055717</v>
      </c>
      <c r="G53">
        <v>1644461.3002579999</v>
      </c>
      <c r="H53">
        <v>92648.376006857507</v>
      </c>
      <c r="I53">
        <v>4778677.6982320203</v>
      </c>
      <c r="J53">
        <v>4686029.32222516</v>
      </c>
    </row>
  </sheetData>
  <autoFilter ref="A11:L11" xr:uid="{140E21EE-D1C0-4084-8B3C-7DB0D59307F6}">
    <sortState xmlns:xlrd2="http://schemas.microsoft.com/office/spreadsheetml/2017/richdata2" ref="A12:L2102">
      <sortCondition descending="1" ref="D11"/>
    </sortState>
  </autoFilter>
  <hyperlinks>
    <hyperlink ref="A9" r:id="rId1" xr:uid="{E050A68B-6854-4D05-9DD4-BE03DEF5E615}"/>
  </hyperlink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c442bec3-5de2-4848-8046-1525657b99f6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B2DBCC8A5E7ED47A7D5CBE7407F1D48" ma:contentTypeVersion="18" ma:contentTypeDescription="Create a new document." ma:contentTypeScope="" ma:versionID="65aa27224810fee10735f084b5fbcab6">
  <xsd:schema xmlns:xsd="http://www.w3.org/2001/XMLSchema" xmlns:xs="http://www.w3.org/2001/XMLSchema" xmlns:p="http://schemas.microsoft.com/office/2006/metadata/properties" xmlns:ns3="c442bec3-5de2-4848-8046-1525657b99f6" xmlns:ns4="fdc81ec3-f4f6-4609-b50f-04d22d16fef5" targetNamespace="http://schemas.microsoft.com/office/2006/metadata/properties" ma:root="true" ma:fieldsID="a9302791877523864db3f45163f04d5c" ns3:_="" ns4:_="">
    <xsd:import namespace="c442bec3-5de2-4848-8046-1525657b99f6"/>
    <xsd:import namespace="fdc81ec3-f4f6-4609-b50f-04d22d16fef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_activity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42bec3-5de2-4848-8046-1525657b99f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22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c81ec3-f4f6-4609-b50f-04d22d16fef5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6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07C2614-D6B6-401F-8253-B7BCB10DA10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2159829-43EA-4349-8152-DD90BCA832BD}">
  <ds:schemaRefs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2006/documentManagement/types"/>
    <ds:schemaRef ds:uri="http://schemas.microsoft.com/office/2006/metadata/properties"/>
    <ds:schemaRef ds:uri="http://purl.org/dc/dcmitype/"/>
    <ds:schemaRef ds:uri="fdc81ec3-f4f6-4609-b50f-04d22d16fef5"/>
    <ds:schemaRef ds:uri="http://schemas.microsoft.com/office/infopath/2007/PartnerControls"/>
    <ds:schemaRef ds:uri="c442bec3-5de2-4848-8046-1525657b99f6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EB52C471-72CB-4487-8037-A07AEC98A70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442bec3-5de2-4848-8046-1525657b99f6"/>
    <ds:schemaRef ds:uri="fdc81ec3-f4f6-4609-b50f-04d22d16fef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cf90b97b-be46-4a00-9700-81ce4ff1b7f6}" enabled="0" method="" siteId="{cf90b97b-be46-4a00-9700-81ce4ff1b7f6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Summary</vt:lpstr>
      <vt:lpstr>Example landfill project</vt:lpstr>
      <vt:lpstr>LMOP Database</vt:lpstr>
      <vt:lpstr>Food Waste Calcs</vt:lpstr>
      <vt:lpstr>Food Waste Reduction (ReFED)</vt:lpstr>
      <vt:lpstr>'LMOP Database'!Print_Titles</vt:lpstr>
    </vt:vector>
  </TitlesOfParts>
  <Company>ICF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Harris, Deb</dc:creator>
  <cp:lastModifiedBy>Harris, Deb</cp:lastModifiedBy>
  <dcterms:created xsi:type="dcterms:W3CDTF">2024-03-26T10:42:19Z</dcterms:created>
  <dcterms:modified xsi:type="dcterms:W3CDTF">2024-04-01T16:39:05Z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0x0101002B2DBCC8A5E7ED47A7D5CBE7407F1D48</vt:lpwstr>
  </property>
</Properties>
</file>