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filterPrivacy="1" codeName="ThisWorkbook" defaultThemeVersion="166925"/>
  <xr:revisionPtr revIDLastSave="0" documentId="13_ncr:1_{3E5B73E2-72EC-47D8-B5C4-7AB75F69A3F2}" xr6:coauthVersionLast="36" xr6:coauthVersionMax="47" xr10:uidLastSave="{00000000-0000-0000-0000-000000000000}"/>
  <bookViews>
    <workbookView xWindow="0" yWindow="0" windowWidth="28800" windowHeight="10215" tabRatio="979" activeTab="1" xr2:uid="{AAC398A2-E95D-4231-A920-55B8B1C73F3F}"/>
  </bookViews>
  <sheets>
    <sheet name="Overview" sheetId="26" r:id="rId1"/>
    <sheet name="Consolidated Budget" sheetId="30" r:id="rId2"/>
    <sheet name="Measure 1 Budget - Transportati" sheetId="16" r:id="rId3"/>
    <sheet name="Measure 2 Budget - Solar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 - Transportati'!#REF!</definedName>
    <definedName name="_xlnm._FilterDatabase" localSheetId="3" hidden="1">'Measure 2 Budget - Solar'!#REF!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6" l="1"/>
  <c r="G36" i="16"/>
  <c r="F36" i="16"/>
  <c r="E36" i="16"/>
  <c r="D36" i="16"/>
  <c r="J35" i="16"/>
  <c r="J32" i="16"/>
  <c r="J31" i="16"/>
  <c r="D54" i="27" l="1"/>
  <c r="E13" i="27" l="1"/>
  <c r="F13" i="27"/>
  <c r="G13" i="27"/>
  <c r="H13" i="27"/>
  <c r="I13" i="27"/>
  <c r="D13" i="27"/>
  <c r="F8" i="27"/>
  <c r="G8" i="27"/>
  <c r="H8" i="27"/>
  <c r="E8" i="27"/>
  <c r="D8" i="27"/>
  <c r="D13" i="16"/>
  <c r="E8" i="16"/>
  <c r="E13" i="16" s="1"/>
  <c r="D8" i="16"/>
  <c r="J33" i="16"/>
  <c r="J30" i="16"/>
  <c r="J34" i="16"/>
  <c r="F8" i="16" l="1"/>
  <c r="J18" i="31"/>
  <c r="J19" i="31"/>
  <c r="J18" i="29"/>
  <c r="J19" i="29"/>
  <c r="J18" i="28"/>
  <c r="J19" i="28"/>
  <c r="J50" i="27"/>
  <c r="J37" i="27"/>
  <c r="J42" i="27" s="1"/>
  <c r="J38" i="27"/>
  <c r="J39" i="27"/>
  <c r="J40" i="27"/>
  <c r="J35" i="27"/>
  <c r="J31" i="27"/>
  <c r="J27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7" i="16"/>
  <c r="F57" i="16"/>
  <c r="G57" i="16"/>
  <c r="H57" i="16"/>
  <c r="J56" i="16"/>
  <c r="E51" i="16"/>
  <c r="F51" i="16"/>
  <c r="G51" i="16"/>
  <c r="H51" i="16"/>
  <c r="D51" i="16"/>
  <c r="E46" i="16"/>
  <c r="F46" i="16"/>
  <c r="G46" i="16"/>
  <c r="H46" i="16"/>
  <c r="D46" i="16"/>
  <c r="J45" i="16"/>
  <c r="E40" i="16"/>
  <c r="F40" i="16"/>
  <c r="G40" i="16"/>
  <c r="H40" i="16"/>
  <c r="D40" i="16"/>
  <c r="J38" i="16"/>
  <c r="J39" i="16"/>
  <c r="J42" i="16"/>
  <c r="J43" i="16"/>
  <c r="J44" i="16"/>
  <c r="J48" i="16"/>
  <c r="J49" i="16"/>
  <c r="J50" i="16"/>
  <c r="J29" i="16"/>
  <c r="J28" i="16"/>
  <c r="J36" i="16" s="1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D11" i="16"/>
  <c r="D16" i="16"/>
  <c r="J14" i="16"/>
  <c r="J15" i="16"/>
  <c r="F13" i="16" l="1"/>
  <c r="F16" i="16" s="1"/>
  <c r="G8" i="16"/>
  <c r="J26" i="16"/>
  <c r="J40" i="16"/>
  <c r="D55" i="16" s="1"/>
  <c r="J51" i="16"/>
  <c r="J46" i="16"/>
  <c r="D52" i="16"/>
  <c r="G10" i="30"/>
  <c r="E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D8" i="30"/>
  <c r="G51" i="28"/>
  <c r="G58" i="28" s="1"/>
  <c r="F8" i="30"/>
  <c r="H51" i="28"/>
  <c r="H58" i="28" s="1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E52" i="16"/>
  <c r="E59" i="16" s="1"/>
  <c r="F52" i="16"/>
  <c r="F59" i="16" s="1"/>
  <c r="D57" i="16" l="1"/>
  <c r="D16" i="30" s="1"/>
  <c r="J16" i="30" s="1"/>
  <c r="G13" i="16"/>
  <c r="H8" i="16"/>
  <c r="J8" i="16"/>
  <c r="J11" i="16" s="1"/>
  <c r="G11" i="16"/>
  <c r="G7" i="30" s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51" i="28"/>
  <c r="J58" i="28" s="1"/>
  <c r="D25" i="30" s="1"/>
  <c r="F58" i="28"/>
  <c r="D14" i="30"/>
  <c r="J13" i="30"/>
  <c r="J50" i="31"/>
  <c r="J57" i="31" s="1"/>
  <c r="J50" i="29"/>
  <c r="J57" i="29" s="1"/>
  <c r="D26" i="30" s="1"/>
  <c r="J51" i="27"/>
  <c r="J58" i="27" s="1"/>
  <c r="D24" i="30" s="1"/>
  <c r="J55" i="16" l="1"/>
  <c r="J57" i="16" s="1"/>
  <c r="D59" i="16"/>
  <c r="H13" i="16"/>
  <c r="H16" i="16" s="1"/>
  <c r="H11" i="16"/>
  <c r="H7" i="30" s="1"/>
  <c r="J7" i="30" s="1"/>
  <c r="G16" i="16"/>
  <c r="J13" i="16"/>
  <c r="J16" i="16" s="1"/>
  <c r="D18" i="30"/>
  <c r="G52" i="16" l="1"/>
  <c r="G8" i="30"/>
  <c r="H8" i="30"/>
  <c r="H14" i="30" s="1"/>
  <c r="H18" i="30" s="1"/>
  <c r="H52" i="16"/>
  <c r="H59" i="16" s="1"/>
  <c r="J8" i="30" l="1"/>
  <c r="G14" i="30"/>
  <c r="G59" i="16"/>
  <c r="J52" i="16"/>
  <c r="J59" i="16" s="1"/>
  <c r="D23" i="30" s="1"/>
  <c r="D29" i="30" l="1"/>
  <c r="E23" i="30" s="1"/>
  <c r="G18" i="30"/>
  <c r="J14" i="30"/>
  <c r="J18" i="30" s="1"/>
  <c r="E24" i="30" l="1"/>
  <c r="E25" i="30"/>
  <c r="E26" i="30"/>
  <c r="E27" i="30"/>
  <c r="E29" i="30" l="1"/>
</calcChain>
</file>

<file path=xl/sharedStrings.xml><?xml version="1.0" encoding="utf-8"?>
<sst xmlns="http://schemas.openxmlformats.org/spreadsheetml/2006/main" count="506" uniqueCount="92">
  <si>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</si>
  <si>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</si>
  <si>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</si>
  <si>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</si>
  <si>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</si>
  <si>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</si>
  <si>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</si>
  <si>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</si>
  <si>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</si>
  <si>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</si>
  <si>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</si>
  <si>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</si>
  <si>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</si>
  <si>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</si>
  <si>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</si>
  <si>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</si>
  <si>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</si>
  <si>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</si>
  <si>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</si>
  <si>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</si>
  <si>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</si>
  <si>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</si>
  <si>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</si>
  <si>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</si>
  <si>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</si>
  <si>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</si>
  <si>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</si>
  <si>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</si>
  <si>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</si>
  <si>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</si>
  <si>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</si>
  <si>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</si>
  <si>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</si>
  <si>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</si>
  <si>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</si>
  <si>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</si>
  <si>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</si>
  <si>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</si>
  <si>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</si>
  <si>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</si>
  <si>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</si>
  <si>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</si>
  <si>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</si>
  <si>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</si>
  <si>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</si>
  <si>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</si>
  <si>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</si>
  <si>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</si>
  <si>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</si>
  <si>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</si>
  <si>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</si>
  <si>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</si>
  <si>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</si>
  <si>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</si>
  <si>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</si>
  <si>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</si>
  <si>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</si>
  <si>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</si>
  <si>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</si>
  <si>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</si>
  <si>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</si>
  <si>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</si>
  <si>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</si>
  <si>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</si>
  <si>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</si>
  <si>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</si>
  <si>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</si>
  <si>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</si>
  <si>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</si>
  <si>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</si>
  <si>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</si>
  <si>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</si>
  <si>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</si>
  <si>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</si>
  <si>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</si>
  <si>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</si>
  <si>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</si>
  <si>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</si>
  <si>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Contractor/Construction Manager</t>
  </si>
  <si>
    <t>Miscellaneous supplies needed for Installation</t>
  </si>
  <si>
    <t xml:space="preserve">Project Staff @ $100,000 .25 FTE each year with salary increase </t>
  </si>
  <si>
    <t>Solar Canopy</t>
  </si>
  <si>
    <t>Electric Vehicles &amp; Chargers</t>
  </si>
  <si>
    <t>20% Contingency of the Total Project Cost</t>
  </si>
  <si>
    <t>Circuit Capacity Study</t>
  </si>
  <si>
    <t>Potential Capacity Issues</t>
  </si>
  <si>
    <t>Eversource REQUIRED Site Upgrades</t>
  </si>
  <si>
    <t>2 x Emergency Generators due to Power Upgrades</t>
  </si>
  <si>
    <t>1000 Feet of Conduit at $105/10ft</t>
  </si>
  <si>
    <t>3 Transformer Pads or Vaults</t>
  </si>
  <si>
    <t>Chargers &amp; Installation</t>
  </si>
  <si>
    <t>Electric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</si>
</sst>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165" fontId="0" fillId="0" borderId="0" xfId="3" applyNumberFormat="1" applyFont="1" applyBorder="1" applyAlignment="1">
      <alignment vertical="top"/>
    </xf>
    <xf numFmtId="165" fontId="0" fillId="0" borderId="0" xfId="3" applyNumberFormat="1" applyFont="1" applyBorder="1"/>
    <xf numFmtId="165" fontId="7" fillId="0" borderId="0" xfId="3" applyNumberFormat="1" applyFont="1" applyFill="1" applyBorder="1" applyAlignment="1"/>
    <xf numFmtId="165" fontId="1" fillId="5" borderId="7" xfId="3" applyNumberFormat="1" applyFont="1" applyFill="1" applyBorder="1" applyAlignment="1">
      <alignment wrapText="1"/>
    </xf>
    <xf numFmtId="165" fontId="1" fillId="5" borderId="6" xfId="3" applyNumberFormat="1" applyFont="1" applyFill="1" applyBorder="1" applyAlignment="1">
      <alignment wrapText="1"/>
    </xf>
    <xf numFmtId="165" fontId="10" fillId="6" borderId="13" xfId="3" applyNumberFormat="1" applyFont="1" applyFill="1" applyBorder="1" applyAlignment="1">
      <alignment wrapText="1"/>
    </xf>
    <xf numFmtId="165" fontId="10" fillId="6" borderId="14" xfId="3" applyNumberFormat="1" applyFont="1" applyFill="1" applyBorder="1" applyAlignment="1">
      <alignment wrapText="1"/>
    </xf>
    <xf numFmtId="165" fontId="10" fillId="6" borderId="15" xfId="3" applyNumberFormat="1" applyFont="1" applyFill="1" applyBorder="1" applyAlignment="1">
      <alignment wrapText="1"/>
    </xf>
    <xf numFmtId="165" fontId="10" fillId="6" borderId="7" xfId="3" applyNumberFormat="1" applyFont="1" applyFill="1" applyBorder="1" applyAlignment="1">
      <alignment wrapText="1"/>
    </xf>
    <xf numFmtId="165" fontId="10" fillId="6" borderId="3" xfId="3" applyNumberFormat="1" applyFont="1" applyFill="1" applyBorder="1" applyAlignment="1"/>
    <xf numFmtId="165" fontId="7" fillId="0" borderId="1" xfId="3" applyNumberFormat="1" applyFont="1" applyFill="1" applyBorder="1" applyAlignment="1">
      <alignment wrapText="1"/>
    </xf>
    <xf numFmtId="165" fontId="7" fillId="0" borderId="1" xfId="3" applyNumberFormat="1" applyFont="1" applyFill="1" applyBorder="1" applyAlignment="1"/>
    <xf numFmtId="165" fontId="9" fillId="0" borderId="1" xfId="3" applyNumberFormat="1" applyFont="1" applyFill="1" applyBorder="1" applyAlignment="1">
      <alignment wrapText="1"/>
    </xf>
    <xf numFmtId="165" fontId="9" fillId="4" borderId="1" xfId="3" applyNumberFormat="1" applyFont="1" applyFill="1" applyBorder="1" applyAlignment="1">
      <alignment wrapText="1"/>
    </xf>
    <xf numFmtId="165" fontId="9" fillId="4" borderId="4" xfId="3" applyNumberFormat="1" applyFont="1" applyFill="1" applyBorder="1" applyAlignment="1">
      <alignment wrapText="1"/>
    </xf>
    <xf numFmtId="165" fontId="15" fillId="0" borderId="1" xfId="3" applyNumberFormat="1" applyFont="1" applyFill="1" applyBorder="1" applyAlignment="1">
      <alignment wrapText="1"/>
    </xf>
    <xf numFmtId="165" fontId="16" fillId="0" borderId="1" xfId="3" applyNumberFormat="1" applyFont="1" applyFill="1" applyBorder="1" applyAlignment="1">
      <alignment wrapText="1"/>
    </xf>
    <xf numFmtId="165" fontId="0" fillId="0" borderId="0" xfId="3" applyNumberFormat="1" applyFont="1" applyFill="1" applyBorder="1"/>
    <xf numFmtId="165" fontId="0" fillId="0" borderId="1" xfId="3" applyNumberFormat="1" applyFont="1" applyFill="1" applyBorder="1"/>
    <xf numFmtId="165" fontId="11" fillId="0" borderId="12" xfId="3" applyNumberFormat="1" applyFont="1" applyFill="1" applyBorder="1" applyAlignment="1">
      <alignment wrapText="1"/>
    </xf>
    <xf numFmtId="43" fontId="2" fillId="0" borderId="0" xfId="0" applyNumberFormat="1" applyFont="1" applyBorder="1"/>
    <xf numFmtId="165" fontId="0" fillId="0" borderId="0" xfId="0" applyNumberFormat="1" applyFont="1" applyFill="1" applyBorder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4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4"/>
      <c r="E2" s="4"/>
      <c r="J2" s="39"/>
      <c r="K2" s="4"/>
    </row>
    <row r="3" spans="4:11" x14ac:dyDescent="0.25">
      <c r="D3" s="4"/>
      <c r="E3" s="4"/>
      <c r="J3" s="37"/>
      <c r="K3" s="38"/>
    </row>
    <row r="4" spans="4:11" x14ac:dyDescent="0.25">
      <c r="D4" s="5"/>
      <c r="E4" s="4"/>
    </row>
    <row r="9" spans="4:11" x14ac:dyDescent="0.25">
      <c r="J9" s="26"/>
    </row>
    <row r="17" spans="5:18" x14ac:dyDescent="0.25">
      <c r="E17" s="40"/>
      <c r="F17" s="40"/>
      <c r="G17" s="40"/>
      <c r="H17" s="40"/>
      <c r="I17" s="40"/>
    </row>
    <row r="18" spans="5:18" x14ac:dyDescent="0.25">
      <c r="E18" s="40"/>
      <c r="F18" s="40"/>
      <c r="G18" s="40"/>
      <c r="H18" s="40"/>
      <c r="I18" s="40"/>
    </row>
    <row r="27" spans="5:18" ht="23.25" x14ac:dyDescent="0.35">
      <c r="Q27" s="76"/>
      <c r="R27" s="77"/>
    </row>
    <row r="28" spans="5:18" x14ac:dyDescent="0.25">
      <c r="Q28" s="78"/>
      <c r="R28" s="7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68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30" x14ac:dyDescent="0.25">
      <c r="B9" s="28"/>
      <c r="C9" s="31" t="s">
        <v>46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 t="s">
        <v>47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 t="s">
        <v>63</v>
      </c>
      <c r="D18" s="18"/>
      <c r="E18" s="15"/>
      <c r="F18" s="15"/>
      <c r="G18" s="15"/>
      <c r="H18" s="15"/>
      <c r="I18" s="12"/>
      <c r="J18" s="20" t="s">
        <v>34</v>
      </c>
    </row>
    <row r="19" spans="2:10" s="9" customFormat="1" x14ac:dyDescent="0.25">
      <c r="B19" s="28"/>
      <c r="C19" s="35" t="s">
        <v>48</v>
      </c>
      <c r="D19" s="20" t="s">
        <v>38</v>
      </c>
      <c r="E19" s="16" t="s">
        <v>38</v>
      </c>
      <c r="F19" s="16" t="s">
        <v>38</v>
      </c>
      <c r="G19" s="16"/>
      <c r="H19" s="16"/>
      <c r="I19" s="12"/>
      <c r="J19" s="20"/>
    </row>
    <row r="20" spans="2:10" s="9" customFormat="1" x14ac:dyDescent="0.25">
      <c r="B20" s="28"/>
      <c r="C20" s="35" t="s">
        <v>49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50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69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25">
      <c r="B23" s="28"/>
      <c r="C23" s="35" t="s">
        <v>52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25">
      <c r="B24" s="28"/>
      <c r="C24" s="35" t="s">
        <v>53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54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57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ht="30" x14ac:dyDescent="0.25">
      <c r="B37" s="28"/>
      <c r="C37" s="73" t="s">
        <v>70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 t="s">
        <v>71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25">
      <c r="B39" s="28"/>
      <c r="C39" s="31" t="s">
        <v>72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25">
      <c r="B40" s="28"/>
      <c r="C40" s="31" t="s">
        <v>73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25">
      <c r="B41" s="28"/>
      <c r="C41" s="31" t="s">
        <v>74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ht="30" x14ac:dyDescent="0.25">
      <c r="B44" s="28"/>
      <c r="C44" s="31" t="s">
        <v>75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25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ht="30" x14ac:dyDescent="0.25">
      <c r="B54" s="28"/>
      <c r="C54" s="31" t="s">
        <v>76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topLeftCell="A4" zoomScale="83" zoomScaleNormal="85" workbookViewId="0">
      <selection activeCell="R15" sqref="R15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51" bestFit="1" customWidth="1"/>
    <col min="5" max="5" width="11.85546875" style="3" customWidth="1"/>
    <col min="6" max="6" width="12.140625" customWidth="1"/>
    <col min="7" max="7" width="11.42578125" customWidth="1"/>
    <col min="8" max="8" width="12" style="3" customWidth="1"/>
    <col min="9" max="9" width="3.5703125" style="52" customWidth="1"/>
    <col min="10" max="10" width="13.7109375" bestFit="1" customWidth="1"/>
    <col min="11" max="11" width="10.140625" customWidth="1"/>
    <col min="12" max="12" width="13.7109375" customWidth="1"/>
  </cols>
  <sheetData>
    <row r="2" spans="2:39" ht="23.25" x14ac:dyDescent="0.35">
      <c r="B2" s="36" t="s">
        <v>0</v>
      </c>
    </row>
    <row r="3" spans="2:39" ht="26.45" customHeight="1" x14ac:dyDescent="0.25">
      <c r="B3" s="110" t="s">
        <v>1</v>
      </c>
      <c r="C3" s="110"/>
      <c r="D3" s="110"/>
      <c r="E3" s="110"/>
      <c r="F3" s="110"/>
      <c r="G3" s="110"/>
      <c r="H3" s="110"/>
      <c r="I3" s="110"/>
      <c r="J3" s="110"/>
    </row>
    <row r="4" spans="2:39" ht="15" customHeight="1" x14ac:dyDescent="0.25">
      <c r="B4" s="7"/>
    </row>
    <row r="5" spans="2:39" ht="18.75" x14ac:dyDescent="0.3">
      <c r="B5" s="53" t="s">
        <v>2</v>
      </c>
      <c r="C5" s="54"/>
      <c r="D5" s="54"/>
      <c r="E5" s="54"/>
      <c r="F5" s="54"/>
      <c r="G5" s="54"/>
      <c r="H5" s="54"/>
      <c r="I5" s="54"/>
      <c r="J5" s="83"/>
    </row>
    <row r="6" spans="2:39" ht="17.100000000000001" customHeight="1" x14ac:dyDescent="0.25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4" t="s">
        <v>10</v>
      </c>
    </row>
    <row r="7" spans="2:39" s="7" customFormat="1" x14ac:dyDescent="0.25">
      <c r="B7" s="59" t="s">
        <v>11</v>
      </c>
      <c r="C7" s="60" t="s">
        <v>12</v>
      </c>
      <c r="D7" s="61">
        <f>'Measure 1 Budget - Transportati'!D11+'Measure 2 Budget - Solar'!D11+'Measure 3 Budget'!D11+'Measure 4 Budget'!D11+'Measure 5 Budget'!D11</f>
        <v>50000</v>
      </c>
      <c r="E7" s="61">
        <f>'Measure 1 Budget - Transportati'!E11+'Measure 2 Budget - Solar'!E11+'Measure 3 Budget'!E11+'Measure 4 Budget'!E11+'Measure 5 Budget'!E11</f>
        <v>51500</v>
      </c>
      <c r="F7" s="61">
        <f>'Measure 1 Budget - Transportati'!F11+'Measure 2 Budget - Solar'!F11+'Measure 3 Budget'!F11+'Measure 4 Budget'!F11+'Measure 5 Budget'!F11</f>
        <v>53045</v>
      </c>
      <c r="G7" s="61">
        <f>'Measure 1 Budget - Transportati'!G11+'Measure 2 Budget - Solar'!G11+'Measure 3 Budget'!G11+'Measure 4 Budget'!G11+'Measure 5 Budget'!G11</f>
        <v>54636.35</v>
      </c>
      <c r="H7" s="61">
        <f>'Measure 1 Budget - Transportati'!H11+'Measure 2 Budget - Solar'!H11+'Measure 3 Budget'!H11+'Measure 4 Budget'!H11+'Measure 5 Budget'!H11</f>
        <v>56275.440499999997</v>
      </c>
      <c r="I7" s="62"/>
      <c r="J7" s="61">
        <f>SUM(D7:I7)</f>
        <v>265456.7905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3"/>
      <c r="C8" s="60" t="s">
        <v>13</v>
      </c>
      <c r="D8" s="61">
        <f>'Measure 1 Budget - Transportati'!D16+'Measure 2 Budget - Solar'!D16+'Measure 3 Budget'!D16+'Measure 4 Budget'!D16+'Measure 5 Budget'!D16</f>
        <v>8500</v>
      </c>
      <c r="E8" s="61">
        <f>'Measure 1 Budget - Transportati'!E16+'Measure 2 Budget - Solar'!E16+'Measure 3 Budget'!E16+'Measure 4 Budget'!E16</f>
        <v>8755</v>
      </c>
      <c r="F8" s="61">
        <f>'Measure 1 Budget - Transportati'!F16+'Measure 2 Budget - Solar'!F16+'Measure 3 Budget'!F16+'Measure 4 Budget'!F16</f>
        <v>9017.6500000000015</v>
      </c>
      <c r="G8" s="61">
        <f>'Measure 1 Budget - Transportati'!G16+'Measure 2 Budget - Solar'!G16+'Measure 3 Budget'!G16+'Measure 4 Budget'!G16</f>
        <v>9288.1795000000002</v>
      </c>
      <c r="H8" s="61">
        <f>'Measure 1 Budget - Transportati'!H16+'Measure 2 Budget - Solar'!H16+'Measure 3 Budget'!H16+'Measure 4 Budget'!H16</f>
        <v>9566.824885</v>
      </c>
      <c r="I8" s="62"/>
      <c r="J8" s="61">
        <f t="shared" ref="J8:J14" si="0">SUM(D8:I8)</f>
        <v>45127.654385000002</v>
      </c>
    </row>
    <row r="9" spans="2:39" x14ac:dyDescent="0.25">
      <c r="B9" s="63"/>
      <c r="C9" s="60" t="s">
        <v>14</v>
      </c>
      <c r="D9" s="61">
        <f>'Measure 1 Budget - Transportati'!D26+'Measure 2 Budget - Solar'!D27+'Measure 3 Budget'!D27+'Measure 4 Budget'!D27+'Measure 5 Budget'!D27</f>
        <v>0</v>
      </c>
      <c r="E9" s="61">
        <f>'Measure 1 Budget - Transportati'!E26+'Measure 2 Budget - Solar'!E27+'Measure 3 Budget'!E27+'Measure 4 Budget'!E27</f>
        <v>0</v>
      </c>
      <c r="F9" s="61">
        <f>'Measure 1 Budget - Transportati'!F26+'Measure 2 Budget - Solar'!F27+'Measure 3 Budget'!F27+'Measure 4 Budget'!F27</f>
        <v>0</v>
      </c>
      <c r="G9" s="61">
        <f>'Measure 1 Budget - Transportati'!G26+'Measure 2 Budget - Solar'!G27+'Measure 3 Budget'!G27+'Measure 4 Budget'!G27</f>
        <v>0</v>
      </c>
      <c r="H9" s="61">
        <f>'Measure 1 Budget - Transportati'!H26+'Measure 2 Budget - Solar'!H27+'Measure 3 Budget'!H27+'Measure 4 Budget'!H27</f>
        <v>0</v>
      </c>
      <c r="I9" s="62"/>
      <c r="J9" s="61">
        <f t="shared" si="0"/>
        <v>0</v>
      </c>
    </row>
    <row r="10" spans="2:39" x14ac:dyDescent="0.25">
      <c r="B10" s="63"/>
      <c r="C10" s="60" t="s">
        <v>15</v>
      </c>
      <c r="D10" s="61">
        <f>'Measure 1 Budget - Transportati'!D36+'Measure 2 Budget - Solar'!D31+'Measure 3 Budget'!D31+'Measure 4 Budget'!D31+'Measure 5 Budget'!D31</f>
        <v>2030500</v>
      </c>
      <c r="E10" s="61">
        <f>'Measure 1 Budget - Transportati'!E36+'Measure 2 Budget - Solar'!E31+'Measure 3 Budget'!E31+'Measure 4 Budget'!E31</f>
        <v>495000</v>
      </c>
      <c r="F10" s="61">
        <f>'Measure 1 Budget - Transportati'!F36+'Measure 2 Budget - Solar'!F31+'Measure 3 Budget'!F31+'Measure 4 Budget'!F31</f>
        <v>495000</v>
      </c>
      <c r="G10" s="61">
        <f>'Measure 1 Budget - Transportati'!G36+'Measure 2 Budget - Solar'!G31+'Measure 3 Budget'!G31+'Measure 4 Budget'!G31</f>
        <v>495000</v>
      </c>
      <c r="H10" s="61">
        <f>'Measure 1 Budget - Transportati'!H36+'Measure 2 Budget - Solar'!H31+'Measure 3 Budget'!H31+'Measure 4 Budget'!H31</f>
        <v>0</v>
      </c>
      <c r="I10" s="62"/>
      <c r="J10" s="61">
        <f t="shared" si="0"/>
        <v>3515500</v>
      </c>
    </row>
    <row r="11" spans="2:39" x14ac:dyDescent="0.25">
      <c r="B11" s="63"/>
      <c r="C11" s="60" t="s">
        <v>16</v>
      </c>
      <c r="D11" s="61">
        <f>'Measure 1 Budget - Transportati'!D40+'Measure 2 Budget - Solar'!D35+'Measure 3 Budget'!D35+'Measure 4 Budget'!D35+'Measure 5 Budget'!D35</f>
        <v>100000</v>
      </c>
      <c r="E11" s="61">
        <f>'Measure 1 Budget - Transportati'!E40+'Measure 2 Budget - Solar'!E35+'Measure 3 Budget'!E35+'Measure 4 Budget'!E35</f>
        <v>0</v>
      </c>
      <c r="F11" s="61">
        <f>'Measure 1 Budget - Transportati'!F40+'Measure 2 Budget - Solar'!F35+'Measure 3 Budget'!F35+'Measure 4 Budget'!F35</f>
        <v>0</v>
      </c>
      <c r="G11" s="61">
        <f>'Measure 1 Budget - Transportati'!G40+'Measure 2 Budget - Solar'!G35+'Measure 3 Budget'!G35+'Measure 4 Budget'!G35</f>
        <v>0</v>
      </c>
      <c r="H11" s="61">
        <f>'Measure 1 Budget - Transportati'!H40+'Measure 2 Budget - Solar'!H35+'Measure 3 Budget'!H35+'Measure 4 Budget'!H35</f>
        <v>0</v>
      </c>
      <c r="I11" s="62"/>
      <c r="J11" s="61">
        <f t="shared" si="0"/>
        <v>100000</v>
      </c>
    </row>
    <row r="12" spans="2:39" x14ac:dyDescent="0.25">
      <c r="B12" s="63"/>
      <c r="C12" s="60" t="s">
        <v>17</v>
      </c>
      <c r="D12" s="61">
        <f>'Measure 1 Budget - Transportati'!D46+'Measure 2 Budget - Solar'!D42+'Measure 3 Budget'!D42+'Measure 4 Budget'!D41+'Measure 5 Budget'!D41</f>
        <v>300000</v>
      </c>
      <c r="E12" s="61">
        <f>'Measure 1 Budget - Transportati'!E46+'Measure 2 Budget - Solar'!E42+'Measure 3 Budget'!E42+'Measure 4 Budget'!E41</f>
        <v>0</v>
      </c>
      <c r="F12" s="61">
        <f>'Measure 1 Budget - Transportati'!F46+'Measure 2 Budget - Solar'!F42+'Measure 3 Budget'!F42+'Measure 4 Budget'!F41</f>
        <v>0</v>
      </c>
      <c r="G12" s="61">
        <f>'Measure 1 Budget - Transportati'!G46+'Measure 2 Budget - Solar'!G42+'Measure 3 Budget'!G42+'Measure 4 Budget'!G41</f>
        <v>0</v>
      </c>
      <c r="H12" s="61">
        <f>'Measure 1 Budget - Transportati'!H46+'Measure 2 Budget - Solar'!H42+'Measure 3 Budget'!H42+'Measure 4 Budget'!H41</f>
        <v>0</v>
      </c>
      <c r="I12" s="62"/>
      <c r="J12" s="61">
        <f t="shared" si="0"/>
        <v>300000</v>
      </c>
    </row>
    <row r="13" spans="2:39" x14ac:dyDescent="0.25">
      <c r="B13" s="63"/>
      <c r="C13" s="60" t="s">
        <v>18</v>
      </c>
      <c r="D13" s="61">
        <f>'Measure 1 Budget - Transportati'!D51+'Measure 2 Budget - Solar'!D50+'Measure 3 Budget'!D50+'Measure 4 Budget'!D49+'Measure 5 Budget'!D49</f>
        <v>0</v>
      </c>
      <c r="E13" s="61">
        <f>'Measure 1 Budget - Transportati'!E51+'Measure 2 Budget - Solar'!E50+'Measure 3 Budget'!E50+'Measure 4 Budget'!E49</f>
        <v>0</v>
      </c>
      <c r="F13" s="61">
        <f>'Measure 1 Budget - Transportati'!F51+'Measure 2 Budget - Solar'!F50+'Measure 3 Budget'!F50+'Measure 4 Budget'!F49</f>
        <v>0</v>
      </c>
      <c r="G13" s="61">
        <f>'Measure 1 Budget - Transportati'!G51+'Measure 2 Budget - Solar'!G50+'Measure 3 Budget'!G50+'Measure 4 Budget'!G49</f>
        <v>0</v>
      </c>
      <c r="H13" s="61">
        <f>'Measure 1 Budget - Transportati'!H51+'Measure 2 Budget - Solar'!H50+'Measure 3 Budget'!H50+'Measure 4 Budget'!H49</f>
        <v>0</v>
      </c>
      <c r="I13" s="62"/>
      <c r="J13" s="61">
        <f t="shared" si="0"/>
        <v>0</v>
      </c>
    </row>
    <row r="14" spans="2:39" x14ac:dyDescent="0.25">
      <c r="B14" s="64"/>
      <c r="C14" s="14" t="s">
        <v>19</v>
      </c>
      <c r="D14" s="21">
        <f>D13+D12+D11+D10+D9+D8+D7</f>
        <v>2489000</v>
      </c>
      <c r="E14" s="21">
        <f>E13+E12+E11+E10+E9+E8+E7</f>
        <v>555255</v>
      </c>
      <c r="F14" s="21">
        <f>F13+F12+F11+F10+F9+F8+F7</f>
        <v>557062.65</v>
      </c>
      <c r="G14" s="21">
        <f>G13+G12+G11+G10+G9+G8+G7</f>
        <v>558924.52950000006</v>
      </c>
      <c r="H14" s="21">
        <f>H13+H12+H11+H10+H9+H8+H7</f>
        <v>65842.265384999992</v>
      </c>
      <c r="J14" s="21">
        <f t="shared" si="0"/>
        <v>4226084.4448849997</v>
      </c>
    </row>
    <row r="15" spans="2:39" x14ac:dyDescent="0.25">
      <c r="B15" s="82"/>
      <c r="D15"/>
      <c r="E15"/>
      <c r="H15"/>
      <c r="I15"/>
      <c r="J15" s="85" t="s">
        <v>20</v>
      </c>
    </row>
    <row r="16" spans="2:39" ht="20.100000000000001" customHeight="1" x14ac:dyDescent="0.25">
      <c r="B16" s="82"/>
      <c r="C16" s="14" t="s">
        <v>21</v>
      </c>
      <c r="D16" s="71">
        <f>'Measure 1 Budget - Transportati'!D57+'Measure 2 Budget - Solar'!D56+'Measure 3 Budget'!D56+'Measure 4 Budget'!D55+'Measure 5 Budget'!D55</f>
        <v>1223100</v>
      </c>
      <c r="E16" s="71">
        <f>'Measure 1 Budget - Transportati'!E57+'Measure 2 Budget - Solar'!E56+'Measure 3 Budget'!E56+'Measure 4 Budget'!E55</f>
        <v>0</v>
      </c>
      <c r="F16" s="71">
        <f>'Measure 1 Budget - Transportati'!F57+'Measure 2 Budget - Solar'!F56+'Measure 3 Budget'!F56+'Measure 4 Budget'!F55</f>
        <v>0</v>
      </c>
      <c r="G16" s="71">
        <f>'Measure 1 Budget - Transportati'!G57+'Measure 2 Budget - Solar'!G56+'Measure 3 Budget'!G56+'Measure 4 Budget'!G55</f>
        <v>0</v>
      </c>
      <c r="H16" s="71">
        <f>'Measure 1 Budget - Transportati'!H57+'Measure 2 Budget - Solar'!H56+'Measure 3 Budget'!H56+'Measure 4 Budget'!H55</f>
        <v>0</v>
      </c>
      <c r="J16" s="71">
        <f>SUM(D16:H16)</f>
        <v>1223100</v>
      </c>
    </row>
    <row r="17" spans="2:12" ht="15.75" thickBot="1" x14ac:dyDescent="0.3">
      <c r="B17" s="82"/>
      <c r="D17"/>
      <c r="E17"/>
      <c r="H17"/>
      <c r="I17"/>
      <c r="J17" s="85" t="s">
        <v>20</v>
      </c>
    </row>
    <row r="18" spans="2:12" ht="30.95" customHeight="1" thickBot="1" x14ac:dyDescent="0.3">
      <c r="B18" s="81" t="s">
        <v>22</v>
      </c>
      <c r="C18" s="65"/>
      <c r="D18" s="66">
        <f>D14+D16</f>
        <v>3712100</v>
      </c>
      <c r="E18" s="66">
        <f>E14+E16</f>
        <v>555255</v>
      </c>
      <c r="F18" s="66">
        <f>F14+F16</f>
        <v>557062.65</v>
      </c>
      <c r="G18" s="66">
        <f>G14+G16</f>
        <v>558924.52950000006</v>
      </c>
      <c r="H18" s="66">
        <f>H14+H16</f>
        <v>65842.265384999992</v>
      </c>
      <c r="I18" s="67"/>
      <c r="J18" s="86">
        <f>J14+J16</f>
        <v>5449184.4448849997</v>
      </c>
      <c r="L18" s="40"/>
    </row>
    <row r="19" spans="2:12" s="1" customFormat="1" x14ac:dyDescent="0.25">
      <c r="B19" s="51"/>
      <c r="C19"/>
      <c r="D19" s="51"/>
      <c r="E19" s="3"/>
      <c r="F19"/>
      <c r="G19"/>
      <c r="H19" s="3"/>
      <c r="I19" s="52"/>
      <c r="J19"/>
    </row>
    <row r="20" spans="2:12" ht="15" customHeight="1" x14ac:dyDescent="0.25">
      <c r="B20" s="51"/>
    </row>
    <row r="21" spans="2:12" ht="15" customHeight="1" x14ac:dyDescent="0.3">
      <c r="B21" s="53" t="s">
        <v>23</v>
      </c>
      <c r="C21" s="54"/>
      <c r="D21" s="54"/>
      <c r="E21" s="112"/>
      <c r="F21" s="112"/>
      <c r="H21"/>
      <c r="I21"/>
    </row>
    <row r="22" spans="2:12" ht="29.1" customHeight="1" x14ac:dyDescent="0.25">
      <c r="B22" s="55" t="s">
        <v>24</v>
      </c>
      <c r="C22" s="55" t="s">
        <v>25</v>
      </c>
      <c r="D22" s="68" t="s">
        <v>26</v>
      </c>
      <c r="E22" s="113" t="s">
        <v>27</v>
      </c>
      <c r="F22" s="113"/>
      <c r="H22"/>
      <c r="I22"/>
    </row>
    <row r="23" spans="2:12" ht="15" customHeight="1" x14ac:dyDescent="0.25">
      <c r="B23" s="60">
        <v>1</v>
      </c>
      <c r="C23" s="69" t="s">
        <v>82</v>
      </c>
      <c r="D23" s="70">
        <f>'Measure 1 Budget - Transportati'!J59</f>
        <v>4091892.2224425003</v>
      </c>
      <c r="E23" s="111">
        <f>D23/D$29</f>
        <v>0.75091828214466971</v>
      </c>
      <c r="F23" s="111"/>
      <c r="H23"/>
      <c r="I23"/>
    </row>
    <row r="24" spans="2:12" ht="15" customHeight="1" x14ac:dyDescent="0.25">
      <c r="B24" s="60">
        <v>2</v>
      </c>
      <c r="C24" s="61" t="s">
        <v>81</v>
      </c>
      <c r="D24" s="70">
        <f>'Measure 2 Budget - Solar'!J58</f>
        <v>1357292.2224424998</v>
      </c>
      <c r="E24" s="111">
        <f t="shared" ref="E24:E27" si="1">D24/D$29</f>
        <v>0.2490817178553302</v>
      </c>
      <c r="F24" s="111"/>
      <c r="H24"/>
      <c r="I24"/>
    </row>
    <row r="25" spans="2:12" ht="15" customHeight="1" x14ac:dyDescent="0.25">
      <c r="B25" s="60">
        <v>3</v>
      </c>
      <c r="C25" s="61" t="s">
        <v>28</v>
      </c>
      <c r="D25" s="70">
        <f>'Measure 3 Budget'!J58</f>
        <v>0</v>
      </c>
      <c r="E25" s="111">
        <f t="shared" si="1"/>
        <v>0</v>
      </c>
      <c r="F25" s="111"/>
      <c r="H25"/>
      <c r="I25"/>
    </row>
    <row r="26" spans="2:12" ht="15" customHeight="1" x14ac:dyDescent="0.25">
      <c r="B26" s="60">
        <v>4</v>
      </c>
      <c r="C26" s="61" t="s">
        <v>29</v>
      </c>
      <c r="D26" s="70">
        <f>'Measure 4 Budget'!J57</f>
        <v>0</v>
      </c>
      <c r="E26" s="111">
        <f t="shared" si="1"/>
        <v>0</v>
      </c>
      <c r="F26" s="111"/>
      <c r="H26"/>
      <c r="I26"/>
    </row>
    <row r="27" spans="2:12" ht="15" customHeight="1" x14ac:dyDescent="0.25">
      <c r="B27" s="60">
        <v>5</v>
      </c>
      <c r="C27" s="61" t="s">
        <v>30</v>
      </c>
      <c r="D27" s="70">
        <v>0</v>
      </c>
      <c r="E27" s="111">
        <f t="shared" si="1"/>
        <v>0</v>
      </c>
      <c r="F27" s="111"/>
      <c r="H27"/>
      <c r="I27"/>
    </row>
    <row r="28" spans="2:12" ht="15" customHeight="1" x14ac:dyDescent="0.25">
      <c r="B28" s="60"/>
      <c r="C28" s="61"/>
      <c r="D28" s="70"/>
      <c r="E28" s="111"/>
      <c r="F28" s="111"/>
      <c r="H28"/>
      <c r="I28"/>
    </row>
    <row r="29" spans="2:12" ht="15" customHeight="1" x14ac:dyDescent="0.25">
      <c r="B29" s="60" t="s">
        <v>31</v>
      </c>
      <c r="C29" s="61"/>
      <c r="D29" s="70">
        <f>SUM(D23:D28)</f>
        <v>5449184.4448850006</v>
      </c>
      <c r="E29" s="111">
        <f t="shared" ref="E29" si="2">SUM(E23:E28)</f>
        <v>0.99999999999999989</v>
      </c>
      <c r="F29" s="111"/>
      <c r="H29"/>
      <c r="I29"/>
    </row>
    <row r="30" spans="2:12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74"/>
  <sheetViews>
    <sheetView showGridLines="0" topLeftCell="A25" zoomScale="85" zoomScaleNormal="85" workbookViewId="0">
      <selection activeCell="M38" sqref="M38"/>
    </sheetView>
  </sheetViews>
  <sheetFormatPr defaultColWidth="9.140625" defaultRowHeight="15" x14ac:dyDescent="0.25"/>
  <cols>
    <col min="1" max="1" width="3.140625" style="8" customWidth="1"/>
    <col min="2" max="2" width="10.140625" style="8" customWidth="1"/>
    <col min="3" max="3" width="44.7109375" style="8" customWidth="1"/>
    <col min="4" max="4" width="12.42578125" style="88" customWidth="1"/>
    <col min="5" max="5" width="12.5703125" style="89" customWidth="1"/>
    <col min="6" max="6" width="12.42578125" style="89" customWidth="1"/>
    <col min="7" max="7" width="13" style="89" customWidth="1"/>
    <col min="8" max="8" width="12.42578125" style="89" customWidth="1"/>
    <col min="9" max="9" width="1.7109375" style="90" customWidth="1"/>
    <col min="10" max="10" width="12.85546875" style="89" customWidth="1"/>
    <col min="11" max="11" width="10.140625" style="8" customWidth="1"/>
    <col min="12" max="12" width="11.5703125" style="8" bestFit="1" customWidth="1"/>
    <col min="13" max="13" width="10.85546875" style="8" bestFit="1" customWidth="1"/>
    <col min="14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91"/>
      <c r="E5" s="91"/>
      <c r="F5" s="91"/>
      <c r="G5" s="91"/>
      <c r="H5" s="91"/>
      <c r="I5" s="91"/>
      <c r="J5" s="9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93" t="s">
        <v>5</v>
      </c>
      <c r="E6" s="94" t="s">
        <v>6</v>
      </c>
      <c r="F6" s="94" t="s">
        <v>7</v>
      </c>
      <c r="G6" s="94" t="s">
        <v>8</v>
      </c>
      <c r="H6" s="95" t="s">
        <v>9</v>
      </c>
      <c r="I6" s="96"/>
      <c r="J6" s="97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30" x14ac:dyDescent="0.25">
      <c r="B7" s="87" t="s">
        <v>11</v>
      </c>
      <c r="C7" s="32" t="s">
        <v>33</v>
      </c>
      <c r="D7" s="98"/>
      <c r="E7" s="98"/>
      <c r="F7" s="98"/>
      <c r="G7" s="98"/>
      <c r="H7" s="98"/>
      <c r="I7" s="90"/>
      <c r="J7" s="99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80</v>
      </c>
      <c r="D8" s="98">
        <f>100000*0.25</f>
        <v>25000</v>
      </c>
      <c r="E8" s="98">
        <f>D8*1.03</f>
        <v>25750</v>
      </c>
      <c r="F8" s="98">
        <f t="shared" ref="F8:H8" si="0">E8*1.03</f>
        <v>26522.5</v>
      </c>
      <c r="G8" s="98">
        <f t="shared" si="0"/>
        <v>27318.174999999999</v>
      </c>
      <c r="H8" s="98">
        <f t="shared" si="0"/>
        <v>28137.720249999998</v>
      </c>
      <c r="I8" s="90"/>
      <c r="J8" s="100">
        <f>SUM(D8:H8)</f>
        <v>132728.39525</v>
      </c>
    </row>
    <row r="9" spans="2:50" s="9" customFormat="1" x14ac:dyDescent="0.25">
      <c r="B9" s="28"/>
      <c r="C9" s="31"/>
      <c r="D9" s="100"/>
      <c r="E9" s="100"/>
      <c r="F9" s="100"/>
      <c r="G9" s="100"/>
      <c r="H9" s="100"/>
      <c r="I9" s="90"/>
      <c r="J9" s="100">
        <f>SUM(D9:H9)</f>
        <v>0</v>
      </c>
    </row>
    <row r="10" spans="2:50" s="9" customFormat="1" x14ac:dyDescent="0.25">
      <c r="B10" s="28"/>
      <c r="C10" s="33"/>
      <c r="D10" s="100"/>
      <c r="E10" s="98"/>
      <c r="F10" s="98"/>
      <c r="G10" s="98"/>
      <c r="H10" s="98"/>
      <c r="I10" s="90"/>
      <c r="J10" s="100">
        <f>SUM(D10:H10)</f>
        <v>0</v>
      </c>
    </row>
    <row r="11" spans="2:50" s="9" customFormat="1" x14ac:dyDescent="0.25">
      <c r="B11" s="28"/>
      <c r="C11" s="14" t="s">
        <v>12</v>
      </c>
      <c r="D11" s="101">
        <f>SUM(D8:D10)</f>
        <v>25000</v>
      </c>
      <c r="E11" s="101">
        <f>SUM(E8:E10)</f>
        <v>25750</v>
      </c>
      <c r="F11" s="101">
        <f>SUM(F8:F10)</f>
        <v>26522.5</v>
      </c>
      <c r="G11" s="101">
        <f>SUM(G8:G10)</f>
        <v>27318.174999999999</v>
      </c>
      <c r="H11" s="101">
        <f>SUM(H8:H10)</f>
        <v>28137.720249999998</v>
      </c>
      <c r="I11" s="90"/>
      <c r="J11" s="101">
        <f t="shared" ref="J11" si="1">SUM(J8:J10)</f>
        <v>132728.39525</v>
      </c>
    </row>
    <row r="12" spans="2:50" s="9" customFormat="1" x14ac:dyDescent="0.25">
      <c r="B12" s="28"/>
      <c r="C12" s="19" t="s">
        <v>35</v>
      </c>
      <c r="D12" s="100" t="s">
        <v>34</v>
      </c>
      <c r="E12" s="98"/>
      <c r="F12" s="98"/>
      <c r="G12" s="98"/>
      <c r="H12" s="98"/>
      <c r="I12" s="90"/>
      <c r="J12" s="99" t="s">
        <v>34</v>
      </c>
    </row>
    <row r="13" spans="2:50" s="9" customFormat="1" x14ac:dyDescent="0.25">
      <c r="B13" s="28"/>
      <c r="C13" s="31" t="s">
        <v>47</v>
      </c>
      <c r="D13" s="100">
        <f>D8*0.17</f>
        <v>4250</v>
      </c>
      <c r="E13" s="100">
        <f t="shared" ref="E13:H13" si="2">E8*0.17</f>
        <v>4377.5</v>
      </c>
      <c r="F13" s="100">
        <f t="shared" si="2"/>
        <v>4508.8250000000007</v>
      </c>
      <c r="G13" s="100">
        <f t="shared" si="2"/>
        <v>4644.0897500000001</v>
      </c>
      <c r="H13" s="100">
        <f t="shared" si="2"/>
        <v>4783.4124425</v>
      </c>
      <c r="I13" s="90"/>
      <c r="J13" s="100">
        <f>SUM(D13:H13)</f>
        <v>22563.827192500001</v>
      </c>
    </row>
    <row r="14" spans="2:50" s="9" customFormat="1" x14ac:dyDescent="0.25">
      <c r="B14" s="28"/>
      <c r="C14" s="31"/>
      <c r="D14" s="100"/>
      <c r="E14" s="100"/>
      <c r="F14" s="100"/>
      <c r="G14" s="100"/>
      <c r="H14" s="100"/>
      <c r="I14" s="90"/>
      <c r="J14" s="100">
        <f t="shared" ref="J14:J15" si="3">SUM(D14:H14)</f>
        <v>0</v>
      </c>
    </row>
    <row r="15" spans="2:50" s="9" customFormat="1" x14ac:dyDescent="0.25">
      <c r="B15" s="28"/>
      <c r="C15" s="15"/>
      <c r="D15" s="100"/>
      <c r="E15" s="98"/>
      <c r="F15" s="98"/>
      <c r="G15" s="98"/>
      <c r="H15" s="98"/>
      <c r="I15" s="90"/>
      <c r="J15" s="100">
        <f t="shared" si="3"/>
        <v>0</v>
      </c>
    </row>
    <row r="16" spans="2:50" s="9" customFormat="1" x14ac:dyDescent="0.25">
      <c r="B16" s="28"/>
      <c r="C16" s="14" t="s">
        <v>13</v>
      </c>
      <c r="D16" s="101">
        <f>SUM(D13:D15)</f>
        <v>4250</v>
      </c>
      <c r="E16" s="101">
        <f t="shared" ref="E16:J16" si="4">SUM(E13:E15)</f>
        <v>4377.5</v>
      </c>
      <c r="F16" s="101">
        <f t="shared" si="4"/>
        <v>4508.8250000000007</v>
      </c>
      <c r="G16" s="101">
        <f t="shared" si="4"/>
        <v>4644.0897500000001</v>
      </c>
      <c r="H16" s="101">
        <f t="shared" si="4"/>
        <v>4783.4124425</v>
      </c>
      <c r="I16" s="90"/>
      <c r="J16" s="101">
        <f t="shared" si="4"/>
        <v>22563.827192500001</v>
      </c>
    </row>
    <row r="17" spans="2:10" s="9" customFormat="1" x14ac:dyDescent="0.25">
      <c r="B17" s="28"/>
      <c r="C17" s="19" t="s">
        <v>36</v>
      </c>
      <c r="D17" s="100" t="s">
        <v>34</v>
      </c>
      <c r="E17" s="98"/>
      <c r="F17" s="98"/>
      <c r="G17" s="98"/>
      <c r="H17" s="98"/>
      <c r="I17" s="90"/>
      <c r="J17" s="99" t="s">
        <v>34</v>
      </c>
    </row>
    <row r="18" spans="2:10" s="9" customFormat="1" x14ac:dyDescent="0.25">
      <c r="B18" s="28"/>
      <c r="C18" s="35"/>
      <c r="D18" s="100"/>
      <c r="E18" s="98"/>
      <c r="F18" s="98"/>
      <c r="G18" s="98"/>
      <c r="H18" s="98"/>
      <c r="I18" s="90"/>
      <c r="J18" s="100">
        <f>SUM(D18:H18)</f>
        <v>0</v>
      </c>
    </row>
    <row r="19" spans="2:10" s="9" customFormat="1" x14ac:dyDescent="0.25">
      <c r="B19" s="28"/>
      <c r="C19" s="35"/>
      <c r="D19" s="100"/>
      <c r="E19" s="100"/>
      <c r="F19" s="100"/>
      <c r="G19" s="100"/>
      <c r="H19" s="100"/>
      <c r="I19" s="90"/>
      <c r="J19" s="100">
        <f>SUM(D19:H19)</f>
        <v>0</v>
      </c>
    </row>
    <row r="20" spans="2:10" s="9" customFormat="1" x14ac:dyDescent="0.25">
      <c r="B20" s="28"/>
      <c r="C20" s="35"/>
      <c r="D20" s="100"/>
      <c r="E20" s="100"/>
      <c r="F20" s="100"/>
      <c r="G20" s="100"/>
      <c r="H20" s="100"/>
      <c r="I20" s="90"/>
      <c r="J20" s="100">
        <f t="shared" ref="J20:J25" si="5">SUM(D20:H20)</f>
        <v>0</v>
      </c>
    </row>
    <row r="21" spans="2:10" s="9" customFormat="1" x14ac:dyDescent="0.25">
      <c r="B21" s="28"/>
      <c r="C21" s="31"/>
      <c r="D21" s="100"/>
      <c r="E21" s="100"/>
      <c r="F21" s="100"/>
      <c r="G21" s="100"/>
      <c r="H21" s="100"/>
      <c r="I21" s="90"/>
      <c r="J21" s="100">
        <f t="shared" si="5"/>
        <v>0</v>
      </c>
    </row>
    <row r="22" spans="2:10" s="9" customFormat="1" x14ac:dyDescent="0.25">
      <c r="B22" s="28"/>
      <c r="C22" s="35"/>
      <c r="D22" s="100"/>
      <c r="E22" s="100"/>
      <c r="F22" s="100"/>
      <c r="G22" s="100"/>
      <c r="H22" s="100"/>
      <c r="I22" s="90"/>
      <c r="J22" s="100">
        <f t="shared" si="5"/>
        <v>0</v>
      </c>
    </row>
    <row r="23" spans="2:10" s="9" customFormat="1" x14ac:dyDescent="0.25">
      <c r="B23" s="28"/>
      <c r="C23" s="35"/>
      <c r="D23" s="100"/>
      <c r="E23" s="100"/>
      <c r="F23" s="100"/>
      <c r="G23" s="100"/>
      <c r="H23" s="100"/>
      <c r="I23" s="90"/>
      <c r="J23" s="100">
        <f t="shared" si="5"/>
        <v>0</v>
      </c>
    </row>
    <row r="24" spans="2:10" s="9" customFormat="1" x14ac:dyDescent="0.25">
      <c r="B24" s="28"/>
      <c r="C24" s="35"/>
      <c r="D24" s="100"/>
      <c r="E24" s="100"/>
      <c r="F24" s="100"/>
      <c r="G24" s="100"/>
      <c r="H24" s="100"/>
      <c r="I24" s="90"/>
      <c r="J24" s="100">
        <f t="shared" si="5"/>
        <v>0</v>
      </c>
    </row>
    <row r="25" spans="2:10" s="9" customFormat="1" x14ac:dyDescent="0.25">
      <c r="B25" s="28"/>
      <c r="C25" s="31"/>
      <c r="D25" s="100"/>
      <c r="E25" s="100"/>
      <c r="F25" s="100"/>
      <c r="G25" s="100"/>
      <c r="H25" s="100"/>
      <c r="I25" s="90"/>
      <c r="J25" s="100">
        <f t="shared" si="5"/>
        <v>0</v>
      </c>
    </row>
    <row r="26" spans="2:10" s="9" customFormat="1" x14ac:dyDescent="0.25">
      <c r="B26" s="28"/>
      <c r="C26" s="14" t="s">
        <v>14</v>
      </c>
      <c r="D26" s="101">
        <f>SUM(D19:D25)</f>
        <v>0</v>
      </c>
      <c r="E26" s="101">
        <f t="shared" ref="E26:H26" si="6">SUM(E19:E25)</f>
        <v>0</v>
      </c>
      <c r="F26" s="101">
        <f t="shared" si="6"/>
        <v>0</v>
      </c>
      <c r="G26" s="101">
        <f t="shared" si="6"/>
        <v>0</v>
      </c>
      <c r="H26" s="101">
        <f t="shared" si="6"/>
        <v>0</v>
      </c>
      <c r="I26" s="90"/>
      <c r="J26" s="101">
        <f>SUM(J18:J25)</f>
        <v>0</v>
      </c>
    </row>
    <row r="27" spans="2:10" s="9" customFormat="1" x14ac:dyDescent="0.25">
      <c r="B27" s="28"/>
      <c r="C27" s="19" t="s">
        <v>37</v>
      </c>
      <c r="D27" s="100"/>
      <c r="E27" s="98"/>
      <c r="F27" s="98"/>
      <c r="G27" s="98"/>
      <c r="H27" s="98"/>
      <c r="I27" s="90"/>
      <c r="J27" s="100" t="s">
        <v>20</v>
      </c>
    </row>
    <row r="28" spans="2:10" s="9" customFormat="1" x14ac:dyDescent="0.25">
      <c r="B28" s="28"/>
      <c r="C28" s="31" t="s">
        <v>86</v>
      </c>
      <c r="D28" s="100">
        <v>100000</v>
      </c>
      <c r="E28" s="98"/>
      <c r="F28" s="98"/>
      <c r="G28" s="98"/>
      <c r="H28" s="98"/>
      <c r="I28" s="90"/>
      <c r="J28" s="100">
        <f>SUM(D28:H28)</f>
        <v>100000</v>
      </c>
    </row>
    <row r="29" spans="2:10" s="9" customFormat="1" ht="30" x14ac:dyDescent="0.25">
      <c r="B29" s="28" t="s">
        <v>38</v>
      </c>
      <c r="C29" s="34" t="s">
        <v>87</v>
      </c>
      <c r="D29" s="100">
        <v>400000</v>
      </c>
      <c r="E29" s="98"/>
      <c r="F29" s="98"/>
      <c r="G29" s="98"/>
      <c r="H29" s="98"/>
      <c r="I29" s="90"/>
      <c r="J29" s="100">
        <f t="shared" ref="J29:J52" si="7">SUM(D29:H29)</f>
        <v>400000</v>
      </c>
    </row>
    <row r="30" spans="2:10" s="9" customFormat="1" x14ac:dyDescent="0.25">
      <c r="B30" s="28"/>
      <c r="C30" s="34" t="s">
        <v>88</v>
      </c>
      <c r="D30" s="100">
        <v>10500</v>
      </c>
      <c r="E30" s="98"/>
      <c r="F30" s="98"/>
      <c r="G30" s="98"/>
      <c r="H30" s="98"/>
      <c r="I30" s="90"/>
      <c r="J30" s="100">
        <f>SUM(D30:H30)</f>
        <v>10500</v>
      </c>
    </row>
    <row r="31" spans="2:10" s="9" customFormat="1" x14ac:dyDescent="0.25">
      <c r="B31" s="28"/>
      <c r="C31" s="34" t="s">
        <v>89</v>
      </c>
      <c r="D31" s="100">
        <v>150000</v>
      </c>
      <c r="E31" s="98"/>
      <c r="F31" s="98"/>
      <c r="G31" s="98"/>
      <c r="H31" s="98"/>
      <c r="I31" s="90"/>
      <c r="J31" s="100">
        <f>SUM(D31:H31)</f>
        <v>150000</v>
      </c>
    </row>
    <row r="32" spans="2:10" s="9" customFormat="1" x14ac:dyDescent="0.25">
      <c r="B32" s="28"/>
      <c r="C32" s="34" t="s">
        <v>85</v>
      </c>
      <c r="D32" s="100">
        <v>700000</v>
      </c>
      <c r="E32" s="98"/>
      <c r="F32" s="98"/>
      <c r="G32" s="98"/>
      <c r="H32" s="98"/>
      <c r="I32" s="90"/>
      <c r="J32" s="100">
        <f>SUM(D32:H32)</f>
        <v>700000</v>
      </c>
    </row>
    <row r="33" spans="2:10" s="9" customFormat="1" x14ac:dyDescent="0.25">
      <c r="B33" s="28"/>
      <c r="C33" s="34" t="s">
        <v>84</v>
      </c>
      <c r="D33" s="100">
        <v>30000</v>
      </c>
      <c r="E33" s="98"/>
      <c r="F33" s="98"/>
      <c r="G33" s="98"/>
      <c r="H33" s="98"/>
      <c r="I33" s="90"/>
      <c r="J33" s="100">
        <f>SUM(D33:H33)</f>
        <v>30000</v>
      </c>
    </row>
    <row r="34" spans="2:10" s="9" customFormat="1" ht="18" customHeight="1" x14ac:dyDescent="0.25">
      <c r="B34" s="28"/>
      <c r="C34" s="34" t="s">
        <v>90</v>
      </c>
      <c r="D34" s="100">
        <v>140000</v>
      </c>
      <c r="E34" s="98"/>
      <c r="F34" s="98"/>
      <c r="G34" s="98"/>
      <c r="H34" s="98"/>
      <c r="I34" s="90"/>
      <c r="J34" s="100">
        <f>SUM(D34:H34)</f>
        <v>140000</v>
      </c>
    </row>
    <row r="35" spans="2:10" s="9" customFormat="1" ht="18" customHeight="1" x14ac:dyDescent="0.25">
      <c r="B35" s="28"/>
      <c r="C35" s="34" t="s">
        <v>91</v>
      </c>
      <c r="D35" s="98"/>
      <c r="E35" s="98">
        <v>495000</v>
      </c>
      <c r="F35" s="98">
        <v>495000</v>
      </c>
      <c r="G35" s="98">
        <v>495000</v>
      </c>
      <c r="H35" s="98"/>
      <c r="I35" s="90"/>
      <c r="J35" s="100">
        <f>SUM(D35:H35)</f>
        <v>1485000</v>
      </c>
    </row>
    <row r="36" spans="2:10" s="9" customFormat="1" x14ac:dyDescent="0.25">
      <c r="B36" s="28"/>
      <c r="C36" s="14" t="s">
        <v>15</v>
      </c>
      <c r="D36" s="102">
        <f>SUM(D28:D35)</f>
        <v>1530500</v>
      </c>
      <c r="E36" s="102">
        <f>SUM(E28:E35)</f>
        <v>495000</v>
      </c>
      <c r="F36" s="102">
        <f>SUM(F28:F35)</f>
        <v>495000</v>
      </c>
      <c r="G36" s="102">
        <f>SUM(G28:G35)</f>
        <v>495000</v>
      </c>
      <c r="H36" s="102">
        <f>SUM(H28:H34)</f>
        <v>0</v>
      </c>
      <c r="I36" s="90"/>
      <c r="J36" s="101">
        <f>SUM(J28:J35)</f>
        <v>3015500</v>
      </c>
    </row>
    <row r="37" spans="2:10" s="9" customFormat="1" x14ac:dyDescent="0.25">
      <c r="B37" s="28"/>
      <c r="C37" s="19" t="s">
        <v>39</v>
      </c>
      <c r="D37" s="100" t="s">
        <v>34</v>
      </c>
      <c r="E37" s="98"/>
      <c r="F37" s="98"/>
      <c r="G37" s="98"/>
      <c r="H37" s="98"/>
      <c r="I37" s="90"/>
      <c r="J37" s="100"/>
    </row>
    <row r="38" spans="2:10" s="9" customFormat="1" ht="30" x14ac:dyDescent="0.25">
      <c r="B38" s="28"/>
      <c r="C38" s="31" t="s">
        <v>79</v>
      </c>
      <c r="D38" s="100">
        <v>100000</v>
      </c>
      <c r="E38" s="100"/>
      <c r="F38" s="100"/>
      <c r="G38" s="100"/>
      <c r="H38" s="100"/>
      <c r="I38" s="90"/>
      <c r="J38" s="100">
        <f t="shared" si="7"/>
        <v>100000</v>
      </c>
    </row>
    <row r="39" spans="2:10" s="9" customFormat="1" x14ac:dyDescent="0.25">
      <c r="B39" s="28"/>
      <c r="C39" s="31"/>
      <c r="D39" s="100"/>
      <c r="E39" s="98"/>
      <c r="F39" s="98"/>
      <c r="G39" s="98"/>
      <c r="H39" s="98"/>
      <c r="I39" s="90"/>
      <c r="J39" s="100">
        <f t="shared" si="7"/>
        <v>0</v>
      </c>
    </row>
    <row r="40" spans="2:10" s="9" customFormat="1" x14ac:dyDescent="0.25">
      <c r="B40" s="28"/>
      <c r="C40" s="14" t="s">
        <v>16</v>
      </c>
      <c r="D40" s="101">
        <f>SUM(D38:D39)</f>
        <v>100000</v>
      </c>
      <c r="E40" s="101">
        <f t="shared" ref="E40:H40" si="8">SUM(E38:E39)</f>
        <v>0</v>
      </c>
      <c r="F40" s="101">
        <f t="shared" si="8"/>
        <v>0</v>
      </c>
      <c r="G40" s="101">
        <f t="shared" si="8"/>
        <v>0</v>
      </c>
      <c r="H40" s="101">
        <f t="shared" si="8"/>
        <v>0</v>
      </c>
      <c r="I40" s="90"/>
      <c r="J40" s="101">
        <f>SUM(J38:J39)</f>
        <v>100000</v>
      </c>
    </row>
    <row r="41" spans="2:10" s="9" customFormat="1" x14ac:dyDescent="0.25">
      <c r="B41" s="28"/>
      <c r="C41" s="19" t="s">
        <v>40</v>
      </c>
      <c r="D41" s="100" t="s">
        <v>34</v>
      </c>
      <c r="E41" s="98"/>
      <c r="F41" s="98"/>
      <c r="G41" s="98"/>
      <c r="H41" s="98"/>
      <c r="I41" s="90"/>
      <c r="J41" s="100"/>
    </row>
    <row r="42" spans="2:10" s="9" customFormat="1" x14ac:dyDescent="0.25">
      <c r="B42" s="28"/>
      <c r="C42" s="31" t="s">
        <v>78</v>
      </c>
      <c r="D42" s="100">
        <v>165000</v>
      </c>
      <c r="E42" s="100"/>
      <c r="F42" s="100"/>
      <c r="G42" s="100"/>
      <c r="H42" s="100"/>
      <c r="I42" s="90"/>
      <c r="J42" s="100">
        <f t="shared" si="7"/>
        <v>165000</v>
      </c>
    </row>
    <row r="43" spans="2:10" s="9" customFormat="1" x14ac:dyDescent="0.25">
      <c r="B43" s="28"/>
      <c r="C43" s="31"/>
      <c r="D43" s="100"/>
      <c r="E43" s="100"/>
      <c r="F43" s="100"/>
      <c r="G43" s="100"/>
      <c r="H43" s="100"/>
      <c r="I43" s="90"/>
      <c r="J43" s="100">
        <f t="shared" si="7"/>
        <v>0</v>
      </c>
    </row>
    <row r="44" spans="2:10" s="9" customFormat="1" x14ac:dyDescent="0.25">
      <c r="B44" s="28"/>
      <c r="C44" s="31"/>
      <c r="D44" s="100"/>
      <c r="E44" s="100"/>
      <c r="F44" s="100"/>
      <c r="G44" s="100"/>
      <c r="H44" s="100"/>
      <c r="I44" s="90"/>
      <c r="J44" s="100">
        <f t="shared" si="7"/>
        <v>0</v>
      </c>
    </row>
    <row r="45" spans="2:10" s="9" customFormat="1" x14ac:dyDescent="0.25">
      <c r="B45" s="28"/>
      <c r="C45" s="31"/>
      <c r="D45" s="100"/>
      <c r="E45" s="98"/>
      <c r="F45" s="98"/>
      <c r="G45" s="98"/>
      <c r="H45" s="98"/>
      <c r="I45" s="90"/>
      <c r="J45" s="100">
        <f t="shared" si="7"/>
        <v>0</v>
      </c>
    </row>
    <row r="46" spans="2:10" s="9" customFormat="1" x14ac:dyDescent="0.25">
      <c r="B46" s="28"/>
      <c r="C46" s="14" t="s">
        <v>17</v>
      </c>
      <c r="D46" s="101">
        <f>SUM(D42:D45)</f>
        <v>165000</v>
      </c>
      <c r="E46" s="101">
        <f t="shared" ref="E46:H46" si="9">SUM(E42:E45)</f>
        <v>0</v>
      </c>
      <c r="F46" s="101">
        <f t="shared" si="9"/>
        <v>0</v>
      </c>
      <c r="G46" s="101">
        <f t="shared" si="9"/>
        <v>0</v>
      </c>
      <c r="H46" s="101">
        <f t="shared" si="9"/>
        <v>0</v>
      </c>
      <c r="I46" s="90"/>
      <c r="J46" s="101">
        <f>SUM(J42:J45)</f>
        <v>165000</v>
      </c>
    </row>
    <row r="47" spans="2:10" s="9" customFormat="1" x14ac:dyDescent="0.25">
      <c r="B47" s="28"/>
      <c r="C47" s="19" t="s">
        <v>41</v>
      </c>
      <c r="D47" s="100" t="s">
        <v>34</v>
      </c>
      <c r="E47" s="98"/>
      <c r="F47" s="98"/>
      <c r="G47" s="98"/>
      <c r="H47" s="98"/>
      <c r="I47" s="90"/>
      <c r="J47" s="100"/>
    </row>
    <row r="48" spans="2:10" s="9" customFormat="1" x14ac:dyDescent="0.25">
      <c r="B48" s="28"/>
      <c r="C48" s="31"/>
      <c r="D48" s="100"/>
      <c r="E48" s="103"/>
      <c r="F48" s="103"/>
      <c r="G48" s="103"/>
      <c r="H48" s="103"/>
      <c r="I48" s="90"/>
      <c r="J48" s="100">
        <f t="shared" si="7"/>
        <v>0</v>
      </c>
    </row>
    <row r="49" spans="2:13" s="9" customFormat="1" x14ac:dyDescent="0.25">
      <c r="B49" s="28"/>
      <c r="C49" s="31"/>
      <c r="D49" s="100"/>
      <c r="E49" s="104"/>
      <c r="F49" s="104"/>
      <c r="G49" s="104"/>
      <c r="H49" s="104"/>
      <c r="I49" s="90"/>
      <c r="J49" s="100">
        <f t="shared" si="7"/>
        <v>0</v>
      </c>
    </row>
    <row r="50" spans="2:13" s="9" customFormat="1" x14ac:dyDescent="0.25">
      <c r="B50" s="28"/>
      <c r="C50" s="15"/>
      <c r="D50" s="100"/>
      <c r="E50" s="98"/>
      <c r="F50" s="98"/>
      <c r="G50" s="98"/>
      <c r="H50" s="98"/>
      <c r="I50" s="90"/>
      <c r="J50" s="100">
        <f t="shared" si="7"/>
        <v>0</v>
      </c>
    </row>
    <row r="51" spans="2:13" s="9" customFormat="1" x14ac:dyDescent="0.25">
      <c r="B51" s="30"/>
      <c r="C51" s="14" t="s">
        <v>18</v>
      </c>
      <c r="D51" s="101">
        <f>SUM(D48:D50)</f>
        <v>0</v>
      </c>
      <c r="E51" s="101">
        <f>SUM(E48:E50)</f>
        <v>0</v>
      </c>
      <c r="F51" s="101">
        <f>SUM(F48:F50)</f>
        <v>0</v>
      </c>
      <c r="G51" s="101">
        <f>SUM(G48:G50)</f>
        <v>0</v>
      </c>
      <c r="H51" s="101">
        <f>SUM(H48:H50)</f>
        <v>0</v>
      </c>
      <c r="I51" s="90"/>
      <c r="J51" s="101">
        <f>SUM(J48:J50)</f>
        <v>0</v>
      </c>
    </row>
    <row r="52" spans="2:13" s="9" customFormat="1" x14ac:dyDescent="0.25">
      <c r="B52" s="30"/>
      <c r="C52" s="14" t="s">
        <v>19</v>
      </c>
      <c r="D52" s="101">
        <f>SUM(D51,D46,D40,D36,D26,D16,D11)</f>
        <v>1824750</v>
      </c>
      <c r="E52" s="101">
        <f>SUM(E51,E46,E40,E36,E26,E16,E11)</f>
        <v>525127.5</v>
      </c>
      <c r="F52" s="101">
        <f>SUM(F51,F46,F40,F36,F26,F16,F11)</f>
        <v>526031.32499999995</v>
      </c>
      <c r="G52" s="101">
        <f>SUM(G51,G46,G40,G36,G26,G16,G11)</f>
        <v>526962.26474999997</v>
      </c>
      <c r="H52" s="101">
        <f>SUM(H51,H46,H40,H36,H26,H16,H11)</f>
        <v>32921.132692499996</v>
      </c>
      <c r="I52" s="90"/>
      <c r="J52" s="101">
        <f t="shared" si="7"/>
        <v>3435792.2224425003</v>
      </c>
      <c r="M52" s="109"/>
    </row>
    <row r="53" spans="2:13" s="9" customFormat="1" x14ac:dyDescent="0.25">
      <c r="B53" s="29"/>
      <c r="D53" s="105"/>
      <c r="E53" s="105"/>
      <c r="F53" s="105"/>
      <c r="G53" s="105"/>
      <c r="H53" s="105"/>
      <c r="I53" s="105"/>
      <c r="J53" s="105" t="s">
        <v>20</v>
      </c>
    </row>
    <row r="54" spans="2:13" s="9" customFormat="1" ht="30" x14ac:dyDescent="0.25">
      <c r="B54" s="87" t="s">
        <v>42</v>
      </c>
      <c r="C54" s="22" t="s">
        <v>42</v>
      </c>
      <c r="D54" s="106"/>
      <c r="E54" s="106"/>
      <c r="F54" s="106"/>
      <c r="G54" s="106"/>
      <c r="H54" s="106"/>
      <c r="I54" s="105"/>
      <c r="J54" s="106" t="s">
        <v>20</v>
      </c>
    </row>
    <row r="55" spans="2:13" s="9" customFormat="1" x14ac:dyDescent="0.25">
      <c r="B55" s="28"/>
      <c r="C55" s="31" t="s">
        <v>83</v>
      </c>
      <c r="D55" s="100">
        <f>(J36+J40+J46)*0.2</f>
        <v>656100</v>
      </c>
      <c r="E55" s="98"/>
      <c r="F55" s="98"/>
      <c r="G55" s="98"/>
      <c r="H55" s="98"/>
      <c r="I55" s="90"/>
      <c r="J55" s="100">
        <f>SUM(D55:H55)</f>
        <v>656100</v>
      </c>
    </row>
    <row r="56" spans="2:13" s="9" customFormat="1" x14ac:dyDescent="0.25">
      <c r="B56" s="28"/>
      <c r="C56" s="31"/>
      <c r="D56" s="100"/>
      <c r="E56" s="98"/>
      <c r="F56" s="98"/>
      <c r="G56" s="98"/>
      <c r="H56" s="98"/>
      <c r="I56" s="90"/>
      <c r="J56" s="100">
        <f t="shared" ref="J56" si="10">SUM(D56:H56)</f>
        <v>0</v>
      </c>
    </row>
    <row r="57" spans="2:13" s="9" customFormat="1" x14ac:dyDescent="0.25">
      <c r="B57" s="30"/>
      <c r="C57" s="14" t="s">
        <v>21</v>
      </c>
      <c r="D57" s="101">
        <f>SUM(D55:D56)</f>
        <v>656100</v>
      </c>
      <c r="E57" s="101">
        <f t="shared" ref="E57:H57" si="11">SUM(E55:E56)</f>
        <v>0</v>
      </c>
      <c r="F57" s="101">
        <f t="shared" si="11"/>
        <v>0</v>
      </c>
      <c r="G57" s="101">
        <f t="shared" si="11"/>
        <v>0</v>
      </c>
      <c r="H57" s="101">
        <f t="shared" si="11"/>
        <v>0</v>
      </c>
      <c r="I57" s="90"/>
      <c r="J57" s="101">
        <f>SUM(J55:J56)</f>
        <v>656100</v>
      </c>
    </row>
    <row r="58" spans="2:13" s="9" customFormat="1" ht="15.75" thickBot="1" x14ac:dyDescent="0.3">
      <c r="B58" s="29"/>
      <c r="D58" s="105"/>
      <c r="E58" s="105"/>
      <c r="F58" s="105"/>
      <c r="G58" s="105"/>
      <c r="H58" s="105"/>
      <c r="I58" s="105"/>
      <c r="J58" s="105" t="s">
        <v>20</v>
      </c>
    </row>
    <row r="59" spans="2:13" s="6" customFormat="1" ht="30.75" thickBot="1" x14ac:dyDescent="0.3">
      <c r="B59" s="24" t="s">
        <v>22</v>
      </c>
      <c r="C59" s="24"/>
      <c r="D59" s="107">
        <f>SUM(D57,D52)</f>
        <v>2480850</v>
      </c>
      <c r="E59" s="107">
        <f t="shared" ref="E59:J59" si="12">SUM(E57,E52)</f>
        <v>525127.5</v>
      </c>
      <c r="F59" s="107">
        <f t="shared" si="12"/>
        <v>526031.32499999995</v>
      </c>
      <c r="G59" s="107">
        <f t="shared" si="12"/>
        <v>526962.26474999997</v>
      </c>
      <c r="H59" s="107">
        <f t="shared" si="12"/>
        <v>32921.132692499996</v>
      </c>
      <c r="I59" s="90"/>
      <c r="J59" s="107">
        <f t="shared" si="12"/>
        <v>4091892.2224425003</v>
      </c>
      <c r="L59" s="108"/>
    </row>
    <row r="60" spans="2:13" x14ac:dyDescent="0.25">
      <c r="B60" s="11"/>
    </row>
    <row r="61" spans="2:13" x14ac:dyDescent="0.25">
      <c r="B61" s="11"/>
    </row>
    <row r="62" spans="2:13" x14ac:dyDescent="0.25">
      <c r="B62" s="11"/>
    </row>
    <row r="63" spans="2:13" x14ac:dyDescent="0.25">
      <c r="B63" s="11"/>
    </row>
    <row r="64" spans="2:13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</sheetData>
  <pageMargins left="0.7" right="0.7" top="0.75" bottom="0.75" header="0.3" footer="0.3"/>
  <pageSetup scale="97" fitToHeight="0" orientation="landscape" r:id="rId1"/>
  <ignoredErrors>
    <ignoredError sqref="J19:J25 J38 J42:J44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4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55" sqref="D55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/>
      <c r="E7" s="15"/>
      <c r="F7" s="15"/>
      <c r="G7" s="15"/>
      <c r="H7" s="15"/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80</v>
      </c>
      <c r="D8" s="15">
        <f>100000*0.25</f>
        <v>25000</v>
      </c>
      <c r="E8" s="15">
        <f>D8*1.03</f>
        <v>25750</v>
      </c>
      <c r="F8" s="15">
        <f t="shared" ref="F8:H8" si="0">E8*1.03</f>
        <v>26522.5</v>
      </c>
      <c r="G8" s="15">
        <f t="shared" si="0"/>
        <v>27318.174999999999</v>
      </c>
      <c r="H8" s="15">
        <f t="shared" si="0"/>
        <v>28137.720249999998</v>
      </c>
      <c r="I8" s="41">
        <v>450000</v>
      </c>
      <c r="J8" s="20">
        <f>SUM(D8:H8)</f>
        <v>132728.39525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25000</v>
      </c>
      <c r="E11" s="21">
        <f t="shared" ref="E11:J11" si="1">SUM(E8:E10)</f>
        <v>25750</v>
      </c>
      <c r="F11" s="21">
        <f t="shared" si="1"/>
        <v>26522.5</v>
      </c>
      <c r="G11" s="21">
        <f t="shared" si="1"/>
        <v>27318.174999999999</v>
      </c>
      <c r="H11" s="21">
        <f t="shared" si="1"/>
        <v>28137.720249999998</v>
      </c>
      <c r="I11" s="12">
        <f t="shared" si="1"/>
        <v>450000</v>
      </c>
      <c r="J11" s="21">
        <f t="shared" si="1"/>
        <v>132728.39525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 t="s">
        <v>47</v>
      </c>
      <c r="D13" s="20">
        <f>D8*0.17</f>
        <v>4250</v>
      </c>
      <c r="E13" s="20">
        <f t="shared" ref="E13:I13" si="2">E8*0.17</f>
        <v>4377.5</v>
      </c>
      <c r="F13" s="20">
        <f t="shared" si="2"/>
        <v>4508.8250000000007</v>
      </c>
      <c r="G13" s="20">
        <f t="shared" si="2"/>
        <v>4644.0897500000001</v>
      </c>
      <c r="H13" s="20">
        <f t="shared" si="2"/>
        <v>4783.4124425</v>
      </c>
      <c r="I13" s="20">
        <f t="shared" si="2"/>
        <v>76500</v>
      </c>
      <c r="J13" s="20">
        <f>SUM(D13:H13)</f>
        <v>22563.827192500001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3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3"/>
        <v>0</v>
      </c>
    </row>
    <row r="16" spans="2:50" s="9" customFormat="1" x14ac:dyDescent="0.25">
      <c r="B16" s="28"/>
      <c r="C16" s="14" t="s">
        <v>13</v>
      </c>
      <c r="D16" s="21">
        <f>SUM(D13:D15)</f>
        <v>4250</v>
      </c>
      <c r="E16" s="21">
        <f t="shared" ref="E16:J16" si="4">SUM(E13:E15)</f>
        <v>4377.5</v>
      </c>
      <c r="F16" s="21">
        <f t="shared" si="4"/>
        <v>4508.8250000000007</v>
      </c>
      <c r="G16" s="21">
        <f t="shared" si="4"/>
        <v>4644.0897500000001</v>
      </c>
      <c r="H16" s="21">
        <f t="shared" si="4"/>
        <v>4783.4124425</v>
      </c>
      <c r="I16" s="12">
        <f t="shared" si="4"/>
        <v>76500</v>
      </c>
      <c r="J16" s="21">
        <f t="shared" si="4"/>
        <v>22563.827192500001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5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5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5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5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5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5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6">SUM(E20:E26)</f>
        <v>0</v>
      </c>
      <c r="F27" s="21">
        <f t="shared" si="6"/>
        <v>0</v>
      </c>
      <c r="G27" s="21">
        <f t="shared" si="6"/>
        <v>0</v>
      </c>
      <c r="H27" s="21">
        <f t="shared" si="6"/>
        <v>0</v>
      </c>
      <c r="I27" s="12"/>
      <c r="J27" s="21">
        <f>SUM(J18:J26)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 t="s">
        <v>81</v>
      </c>
      <c r="D29" s="20">
        <v>500000</v>
      </c>
      <c r="E29" s="15"/>
      <c r="F29" s="15"/>
      <c r="G29" s="15"/>
      <c r="H29" s="15"/>
      <c r="I29" s="12"/>
      <c r="J29" s="20">
        <f>SUM(D29:H29)</f>
        <v>500000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7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500000</v>
      </c>
      <c r="E31" s="17">
        <f t="shared" ref="E31:H31" si="8">SUM(E29:E30)</f>
        <v>0</v>
      </c>
      <c r="F31" s="17">
        <f t="shared" si="8"/>
        <v>0</v>
      </c>
      <c r="G31" s="17">
        <f t="shared" si="8"/>
        <v>0</v>
      </c>
      <c r="H31" s="17">
        <f t="shared" si="8"/>
        <v>0</v>
      </c>
      <c r="I31" s="12"/>
      <c r="J31" s="21">
        <f>SUM(J29:J30)</f>
        <v>500000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7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7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9">SUM(E33:E34)</f>
        <v>0</v>
      </c>
      <c r="F35" s="21">
        <f t="shared" si="9"/>
        <v>0</v>
      </c>
      <c r="G35" s="21">
        <f t="shared" si="9"/>
        <v>0</v>
      </c>
      <c r="H35" s="21">
        <f t="shared" si="9"/>
        <v>0</v>
      </c>
      <c r="I35" s="12"/>
      <c r="J35" s="21">
        <f>SUM(J33:J34)</f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 t="s">
        <v>78</v>
      </c>
      <c r="D37" s="20">
        <v>135000</v>
      </c>
      <c r="E37" s="20"/>
      <c r="F37" s="20"/>
      <c r="G37" s="20"/>
      <c r="H37" s="20"/>
      <c r="I37" s="41"/>
      <c r="J37" s="20">
        <f t="shared" si="7"/>
        <v>135000</v>
      </c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>
        <f t="shared" si="7"/>
        <v>0</v>
      </c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>
        <f t="shared" si="7"/>
        <v>0</v>
      </c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>
        <f t="shared" si="7"/>
        <v>0</v>
      </c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7"/>
        <v>0</v>
      </c>
    </row>
    <row r="42" spans="2:10" s="9" customFormat="1" x14ac:dyDescent="0.25">
      <c r="B42" s="28"/>
      <c r="C42" s="14" t="s">
        <v>17</v>
      </c>
      <c r="D42" s="21">
        <f>SUM(D37:D41)</f>
        <v>135000</v>
      </c>
      <c r="E42" s="21">
        <f t="shared" ref="E42:H42" si="10">SUM(E37:E41)</f>
        <v>0</v>
      </c>
      <c r="F42" s="21">
        <f t="shared" si="10"/>
        <v>0</v>
      </c>
      <c r="G42" s="21">
        <f t="shared" si="10"/>
        <v>0</v>
      </c>
      <c r="H42" s="21">
        <f t="shared" si="10"/>
        <v>0</v>
      </c>
      <c r="I42" s="12"/>
      <c r="J42" s="21">
        <f>SUM(J37:J41)</f>
        <v>135000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7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7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7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7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7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7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11">SUM(E44:E49)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>SUM(J44:J49)</f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664250</v>
      </c>
      <c r="E51" s="21">
        <f t="shared" ref="E51:H51" si="12">SUM(E50,E42,E35,E31,E27,E16,E11)</f>
        <v>30127.5</v>
      </c>
      <c r="F51" s="21">
        <f t="shared" si="12"/>
        <v>31031.325000000001</v>
      </c>
      <c r="G51" s="21">
        <f t="shared" si="12"/>
        <v>31962.264749999998</v>
      </c>
      <c r="H51" s="21">
        <f t="shared" si="12"/>
        <v>32921.132692499996</v>
      </c>
      <c r="I51" s="12"/>
      <c r="J51" s="21">
        <f t="shared" si="7"/>
        <v>790292.22244249994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 t="s">
        <v>83</v>
      </c>
      <c r="D54" s="18">
        <f>(2700000+J42)*0.2</f>
        <v>567000</v>
      </c>
      <c r="E54" s="15"/>
      <c r="F54" s="15"/>
      <c r="G54" s="15"/>
      <c r="H54" s="15"/>
      <c r="I54" s="12"/>
      <c r="J54" s="20">
        <f>SUM(D54:H54)</f>
        <v>567000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567000</v>
      </c>
      <c r="E56" s="21">
        <f t="shared" ref="E56:H56" si="14">SUM(E54:E55)</f>
        <v>0</v>
      </c>
      <c r="F56" s="21">
        <f t="shared" si="14"/>
        <v>0</v>
      </c>
      <c r="G56" s="21">
        <f t="shared" si="14"/>
        <v>0</v>
      </c>
      <c r="H56" s="21">
        <f t="shared" si="14"/>
        <v>0</v>
      </c>
      <c r="I56" s="12"/>
      <c r="J56" s="21">
        <f t="shared" si="13"/>
        <v>567000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1231250</v>
      </c>
      <c r="E58" s="25">
        <f t="shared" ref="E58:J58" si="15">SUM(E56,E51)</f>
        <v>30127.5</v>
      </c>
      <c r="F58" s="25">
        <f t="shared" si="15"/>
        <v>31031.325000000001</v>
      </c>
      <c r="G58" s="25">
        <f t="shared" si="15"/>
        <v>31962.264749999998</v>
      </c>
      <c r="H58" s="25">
        <f t="shared" si="15"/>
        <v>32921.132692499996</v>
      </c>
      <c r="I58" s="12">
        <f>SUM(I56,I51)</f>
        <v>0</v>
      </c>
      <c r="J58" s="25">
        <f t="shared" si="15"/>
        <v>1357292.2224424998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style="8" customWidth="1"/>
    <col min="2" max="2" width="10.7109375" style="8" customWidth="1"/>
    <col min="3" max="3" width="45.570312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80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3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25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25">
      <c r="B52" s="29"/>
      <c r="J52" s="9" t="s">
        <v>20</v>
      </c>
    </row>
    <row r="53" spans="2:10" s="9" customFormat="1" ht="30" x14ac:dyDescent="0.25">
      <c r="B53" s="8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0" style="8" customWidth="1"/>
    <col min="3" max="3" width="46.85546875" style="8" customWidth="1"/>
    <col min="4" max="4" width="12.7109375" style="11" customWidth="1"/>
    <col min="5" max="5" width="12.42578125" style="3" customWidth="1"/>
    <col min="6" max="6" width="12.85546875" style="8" customWidth="1"/>
    <col min="7" max="7" width="12.42578125" style="8" customWidth="1"/>
    <col min="8" max="8" width="12.7109375" style="3" customWidth="1"/>
    <col min="9" max="9" width="0.85546875" style="12" customWidth="1"/>
    <col min="10" max="10" width="12.7109375" style="8" bestFit="1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80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 t="s">
        <v>38</v>
      </c>
      <c r="E19" s="16" t="s">
        <v>38</v>
      </c>
      <c r="F19" s="16" t="s">
        <v>38</v>
      </c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43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44</v>
      </c>
      <c r="D42" s="18" t="s">
        <v>34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42</v>
      </c>
      <c r="C52" s="22" t="s">
        <v>42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1.140625" style="8" customWidth="1"/>
    <col min="3" max="3" width="46.42578125" style="8" customWidth="1"/>
    <col min="4" max="4" width="13.28515625" style="11" customWidth="1"/>
    <col min="5" max="5" width="13.140625" style="3" customWidth="1"/>
    <col min="6" max="7" width="13.140625" style="8" customWidth="1"/>
    <col min="8" max="8" width="12.85546875" style="3" customWidth="1"/>
    <col min="9" max="9" width="0.855468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80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41</v>
      </c>
      <c r="D42" s="18" t="s">
        <v>34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42</v>
      </c>
      <c r="C52" s="22" t="s">
        <v>42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X68"/>
  <sheetViews>
    <sheetView showGridLines="0" topLeftCell="A28" zoomScale="85" zoomScaleNormal="85" workbookViewId="0">
      <selection activeCell="C18" sqref="C18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45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30" x14ac:dyDescent="0.25">
      <c r="B9" s="28"/>
      <c r="C9" s="31" t="s">
        <v>46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 t="s">
        <v>47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5" t="s">
        <v>48</v>
      </c>
      <c r="D18" s="20" t="s">
        <v>38</v>
      </c>
      <c r="E18" s="16" t="s">
        <v>38</v>
      </c>
      <c r="F18" s="16" t="s">
        <v>38</v>
      </c>
      <c r="G18" s="16"/>
      <c r="H18" s="16"/>
      <c r="I18" s="12"/>
      <c r="J18" s="20"/>
    </row>
    <row r="19" spans="2:10" s="9" customFormat="1" x14ac:dyDescent="0.25">
      <c r="B19" s="28"/>
      <c r="C19" s="35" t="s">
        <v>49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25">
      <c r="B20" s="28"/>
      <c r="C20" s="35" t="s">
        <v>50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25">
      <c r="B21" s="28"/>
      <c r="C21" s="31" t="s">
        <v>51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25">
      <c r="B22" s="28"/>
      <c r="C22" s="35" t="s">
        <v>52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25">
      <c r="B23" s="28"/>
      <c r="C23" s="35" t="s">
        <v>53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25">
      <c r="B24" s="28"/>
      <c r="C24" s="35" t="s">
        <v>54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ht="30" x14ac:dyDescent="0.25">
      <c r="B25" s="28"/>
      <c r="C25" s="31" t="s">
        <v>55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25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25">
      <c r="B27" s="28"/>
      <c r="C27" s="19" t="s">
        <v>37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 t="s">
        <v>56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25">
      <c r="B29" s="28" t="s">
        <v>38</v>
      </c>
      <c r="C29" s="34" t="s">
        <v>38</v>
      </c>
      <c r="D29" s="18" t="s">
        <v>34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25">
      <c r="B31" s="28"/>
      <c r="C31" s="19" t="s">
        <v>39</v>
      </c>
      <c r="D31" s="18" t="s">
        <v>34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 t="s">
        <v>57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25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25">
      <c r="B35" s="28"/>
      <c r="C35" s="19" t="s">
        <v>40</v>
      </c>
      <c r="D35" s="18" t="s">
        <v>34</v>
      </c>
      <c r="E35" s="15"/>
      <c r="F35" s="15"/>
      <c r="G35" s="15"/>
      <c r="H35" s="15"/>
      <c r="I35" s="12"/>
      <c r="J35" s="20"/>
    </row>
    <row r="36" spans="2:10" s="9" customFormat="1" ht="60" x14ac:dyDescent="0.25">
      <c r="B36" s="28"/>
      <c r="C36" s="31" t="s">
        <v>58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60" x14ac:dyDescent="0.25">
      <c r="B37" s="28"/>
      <c r="C37" s="31" t="s">
        <v>59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60" x14ac:dyDescent="0.25">
      <c r="B38" s="28"/>
      <c r="C38" s="31" t="s">
        <v>60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25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25">
      <c r="B41" s="28"/>
      <c r="C41" s="19" t="s">
        <v>41</v>
      </c>
      <c r="D41" s="18" t="s">
        <v>34</v>
      </c>
      <c r="E41" s="15"/>
      <c r="F41" s="15"/>
      <c r="G41" s="15"/>
      <c r="H41" s="15"/>
      <c r="I41" s="12"/>
      <c r="J41" s="20"/>
    </row>
    <row r="42" spans="2:10" s="9" customFormat="1" ht="30" x14ac:dyDescent="0.25">
      <c r="B42" s="28"/>
      <c r="C42" s="31" t="s">
        <v>61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30" x14ac:dyDescent="0.25">
      <c r="B43" s="28"/>
      <c r="C43" s="31" t="s">
        <v>62</v>
      </c>
      <c r="D43" s="20">
        <v>10000000</v>
      </c>
      <c r="E43" s="72">
        <v>10000000</v>
      </c>
      <c r="F43" s="72">
        <v>10000000</v>
      </c>
      <c r="G43" s="72">
        <v>10000000</v>
      </c>
      <c r="H43" s="72">
        <v>10000000</v>
      </c>
      <c r="I43" s="12"/>
      <c r="J43" s="20">
        <f t="shared" si="6"/>
        <v>50000000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25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25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25">
      <c r="B47" s="29"/>
      <c r="J47" s="9" t="s">
        <v>20</v>
      </c>
    </row>
    <row r="48" spans="2:10" s="9" customFormat="1" x14ac:dyDescent="0.25">
      <c r="B48" s="27" t="s">
        <v>42</v>
      </c>
      <c r="C48" s="22" t="s">
        <v>42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13" sqref="J13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45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 t="s">
        <v>47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 t="s">
        <v>63</v>
      </c>
      <c r="D18" s="18"/>
      <c r="E18" s="15"/>
      <c r="F18" s="15"/>
      <c r="G18" s="15"/>
      <c r="H18" s="15"/>
      <c r="I18" s="12"/>
      <c r="J18" s="20" t="s">
        <v>34</v>
      </c>
    </row>
    <row r="19" spans="2:10" s="9" customFormat="1" x14ac:dyDescent="0.25">
      <c r="B19" s="28"/>
      <c r="C19" s="35" t="s">
        <v>48</v>
      </c>
      <c r="D19" s="20" t="s">
        <v>38</v>
      </c>
      <c r="E19" s="16" t="s">
        <v>38</v>
      </c>
      <c r="F19" s="16" t="s">
        <v>38</v>
      </c>
      <c r="G19" s="16"/>
      <c r="H19" s="16"/>
      <c r="I19" s="12"/>
      <c r="J19" s="20"/>
    </row>
    <row r="20" spans="2:10" s="9" customFormat="1" x14ac:dyDescent="0.25">
      <c r="B20" s="28"/>
      <c r="C20" s="35" t="s">
        <v>49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50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51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25">
      <c r="B23" s="28"/>
      <c r="C23" s="35" t="s">
        <v>52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25">
      <c r="B24" s="28"/>
      <c r="C24" s="35" t="s">
        <v>53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54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ht="30" x14ac:dyDescent="0.25">
      <c r="B26" s="28"/>
      <c r="C26" s="31" t="s">
        <v>55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25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64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/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/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/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/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ht="45" x14ac:dyDescent="0.25">
      <c r="B44" s="28"/>
      <c r="C44" s="31" t="s">
        <v>65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75" x14ac:dyDescent="0.25">
      <c r="B45" s="28"/>
      <c r="C45" s="31" t="s">
        <v>66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90" x14ac:dyDescent="0.25">
      <c r="B46" s="28"/>
      <c r="C46" s="31" t="s">
        <v>67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25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sharepoint.v3"/>
    <ds:schemaRef ds:uri="4ffa91fb-a0ff-4ac5-b2db-65c790d184a4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sharepoint/v3/fields"/>
    <ds:schemaRef ds:uri="2755580c-7c5f-43cf-bd85-5c868b718937"/>
    <ds:schemaRef ds:uri="http://purl.org/dc/terms/"/>
    <ds:schemaRef ds:uri="http://purl.org/dc/elements/1.1/"/>
    <ds:schemaRef ds:uri="http://schemas.microsoft.com/sharepoint/v3"/>
    <ds:schemaRef ds:uri="3d00cabe-74f9-499f-ba26-1e0076cbc6c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 - Transportati</vt:lpstr>
      <vt:lpstr>Measure 2 Budget - Solar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2024-04-01T18:44:31Z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