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4"/>
  <workbookPr filterPrivacy="1" codeName="ThisWorkbook" defaultThemeVersion="166925"/>
  <xr:revisionPtr revIDLastSave="2399" documentId="8_{8C794FCC-600B-4574-80D7-A95DE8243E6C}" xr6:coauthVersionLast="47" xr6:coauthVersionMax="47" xr10:uidLastSave="{AB85C11C-FDB4-4B39-869C-22C1EBEC1F37}"/>
  <bookViews>
    <workbookView xWindow="-110" yWindow="-110" windowWidth="19420" windowHeight="10420" tabRatio="979" firstSheet="6" activeTab="2" xr2:uid="{AAC398A2-E95D-4231-A920-55B8B1C73F3F}"/>
  </bookViews>
  <sheets>
    <sheet name="Overview" sheetId="26" r:id="rId1"/>
    <sheet name="Consolidated Budget" sheetId="30" r:id="rId2"/>
    <sheet name="Building Retrofits Budget" sheetId="16" r:id="rId3"/>
    <sheet name="EVs &amp; Chargers Budget" sheetId="27" r:id="rId4"/>
    <sheet name="Redbud Trail Budget" sheetId="29" r:id="rId5"/>
    <sheet name="Solar Projects Budget" sheetId="28" r:id="rId6"/>
    <sheet name="Tree Planting Budget" sheetId="31" r:id="rId7"/>
  </sheets>
  <definedNames>
    <definedName name="_xlnm._FilterDatabase" localSheetId="2" hidden="1">'Building Retrofits Budget'!#REF!</definedName>
    <definedName name="_xlnm._FilterDatabase" localSheetId="1" hidden="1">'Consolidated Budget'!#REF!</definedName>
    <definedName name="_xlnm._FilterDatabase" localSheetId="3" hidden="1">'EVs &amp; Chargers Budget'!#REF!</definedName>
    <definedName name="_xlnm._FilterDatabase" localSheetId="4" hidden="1">'Redbud Trail Budget'!#REF!</definedName>
    <definedName name="_xlnm._FilterDatabase" localSheetId="5" hidden="1">'Solar Projects Budget'!#REF!</definedName>
    <definedName name="_xlnm._FilterDatabase" localSheetId="6" hidden="1">'Tree Planting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8" l="1"/>
  <c r="J30" i="29"/>
  <c r="J29" i="29"/>
  <c r="J49" i="27"/>
  <c r="J40" i="16"/>
  <c r="H31" i="27"/>
  <c r="G31" i="27"/>
  <c r="F31" i="27"/>
  <c r="E31" i="27"/>
  <c r="J29" i="27"/>
  <c r="J28" i="27"/>
  <c r="J27" i="27"/>
  <c r="H20" i="16"/>
  <c r="G20" i="27"/>
  <c r="G23" i="27" s="1"/>
  <c r="H21" i="28"/>
  <c r="F21" i="28"/>
  <c r="F24" i="28" s="1"/>
  <c r="D20" i="27"/>
  <c r="J20" i="27" s="1"/>
  <c r="E23" i="27"/>
  <c r="J21" i="16"/>
  <c r="E20" i="16"/>
  <c r="J20" i="16" s="1"/>
  <c r="H23" i="16"/>
  <c r="G23" i="16"/>
  <c r="F23" i="16"/>
  <c r="E23" i="16"/>
  <c r="D23" i="16"/>
  <c r="H24" i="28"/>
  <c r="G24" i="28"/>
  <c r="E24" i="28"/>
  <c r="D24" i="28"/>
  <c r="J18" i="28"/>
  <c r="J19" i="28"/>
  <c r="J20" i="28"/>
  <c r="J21" i="28"/>
  <c r="J22" i="28"/>
  <c r="J17" i="16"/>
  <c r="J18" i="16"/>
  <c r="J19" i="16"/>
  <c r="J22" i="16"/>
  <c r="J17" i="27"/>
  <c r="J18" i="27"/>
  <c r="J19" i="27"/>
  <c r="J21" i="27"/>
  <c r="H23" i="27"/>
  <c r="F23" i="27"/>
  <c r="H12" i="31"/>
  <c r="G12" i="31"/>
  <c r="F12" i="31"/>
  <c r="E12" i="31"/>
  <c r="D12" i="31"/>
  <c r="H13" i="28"/>
  <c r="G13" i="28"/>
  <c r="F13" i="28"/>
  <c r="E13" i="28"/>
  <c r="D13" i="28"/>
  <c r="H12" i="29"/>
  <c r="G12" i="29"/>
  <c r="F12" i="29"/>
  <c r="E12" i="29"/>
  <c r="D12" i="29"/>
  <c r="H12" i="27"/>
  <c r="G12" i="27"/>
  <c r="F12" i="27"/>
  <c r="E12" i="27"/>
  <c r="D12" i="27"/>
  <c r="J9" i="31"/>
  <c r="J10" i="28"/>
  <c r="J9" i="29"/>
  <c r="J8" i="31"/>
  <c r="J8" i="28"/>
  <c r="J8" i="29"/>
  <c r="J8" i="27"/>
  <c r="J9" i="27"/>
  <c r="H13" i="16"/>
  <c r="G13" i="16"/>
  <c r="F13" i="16"/>
  <c r="E13" i="16"/>
  <c r="D13" i="16"/>
  <c r="D23" i="27" l="1"/>
  <c r="J38" i="16" l="1"/>
  <c r="D35" i="16"/>
  <c r="J35" i="16" s="1"/>
  <c r="D34" i="16"/>
  <c r="J30" i="31"/>
  <c r="J10" i="16"/>
  <c r="J12" i="27" l="1"/>
  <c r="D26" i="27"/>
  <c r="J26" i="27" s="1"/>
  <c r="D25" i="27"/>
  <c r="J25" i="27" s="1"/>
  <c r="D48" i="27"/>
  <c r="J48" i="27" s="1"/>
  <c r="J39" i="27"/>
  <c r="J38" i="27"/>
  <c r="J40" i="27"/>
  <c r="J41" i="27"/>
  <c r="J42" i="27"/>
  <c r="J43" i="27"/>
  <c r="J44" i="27"/>
  <c r="J45" i="27"/>
  <c r="D33" i="16"/>
  <c r="J36" i="16"/>
  <c r="J37" i="16"/>
  <c r="J39" i="16"/>
  <c r="D31" i="27" l="1"/>
  <c r="J16" i="31"/>
  <c r="J17" i="28"/>
  <c r="J37" i="27"/>
  <c r="J46" i="27"/>
  <c r="J47" i="27"/>
  <c r="J16" i="27"/>
  <c r="J16" i="16"/>
  <c r="J8" i="16"/>
  <c r="J9" i="16"/>
  <c r="E14" i="16"/>
  <c r="J36" i="28"/>
  <c r="H15" i="28"/>
  <c r="I46" i="31"/>
  <c r="J43" i="31"/>
  <c r="H38" i="31"/>
  <c r="G38" i="31"/>
  <c r="F38" i="31"/>
  <c r="E38" i="31"/>
  <c r="D38" i="31"/>
  <c r="J37" i="31"/>
  <c r="J36" i="31"/>
  <c r="J35" i="31"/>
  <c r="J34" i="31"/>
  <c r="H32" i="31"/>
  <c r="G32" i="31"/>
  <c r="F32" i="31"/>
  <c r="E32" i="31"/>
  <c r="D32" i="31"/>
  <c r="J31" i="31"/>
  <c r="J29" i="31"/>
  <c r="J28" i="31"/>
  <c r="H26" i="31"/>
  <c r="G26" i="31"/>
  <c r="F26" i="31"/>
  <c r="E26" i="31"/>
  <c r="D26" i="31"/>
  <c r="J25" i="31"/>
  <c r="J24" i="31"/>
  <c r="H22" i="31"/>
  <c r="G22" i="31"/>
  <c r="F22" i="31"/>
  <c r="E22" i="31"/>
  <c r="D22" i="31"/>
  <c r="J21" i="31"/>
  <c r="J20" i="31"/>
  <c r="H18" i="31"/>
  <c r="G18" i="31"/>
  <c r="F18" i="31"/>
  <c r="E18" i="31"/>
  <c r="D18" i="31"/>
  <c r="J17" i="31"/>
  <c r="I14" i="31"/>
  <c r="H14" i="31"/>
  <c r="G14" i="31"/>
  <c r="F14" i="31"/>
  <c r="E14" i="31"/>
  <c r="D14" i="31"/>
  <c r="J13" i="31"/>
  <c r="J12" i="31"/>
  <c r="I10" i="31"/>
  <c r="H10" i="31"/>
  <c r="G10" i="31"/>
  <c r="F10" i="31"/>
  <c r="E10" i="31"/>
  <c r="D10" i="31"/>
  <c r="F14" i="16"/>
  <c r="I43" i="29"/>
  <c r="J40" i="29"/>
  <c r="H35" i="29"/>
  <c r="G35" i="29"/>
  <c r="F35" i="29"/>
  <c r="E35" i="29"/>
  <c r="D35" i="29"/>
  <c r="J34" i="29"/>
  <c r="J33" i="29"/>
  <c r="H31" i="29"/>
  <c r="G31" i="29"/>
  <c r="F31" i="29"/>
  <c r="E31" i="29"/>
  <c r="D31" i="29"/>
  <c r="J28" i="29"/>
  <c r="J27" i="29"/>
  <c r="H25" i="29"/>
  <c r="G25" i="29"/>
  <c r="F25" i="29"/>
  <c r="E25" i="29"/>
  <c r="D25" i="29"/>
  <c r="J24" i="29"/>
  <c r="J23" i="29"/>
  <c r="H21" i="29"/>
  <c r="G21" i="29"/>
  <c r="F21" i="29"/>
  <c r="E21" i="29"/>
  <c r="D21" i="29"/>
  <c r="J20" i="29"/>
  <c r="J19" i="29"/>
  <c r="H17" i="29"/>
  <c r="H9" i="30" s="1"/>
  <c r="G17" i="29"/>
  <c r="G9" i="30" s="1"/>
  <c r="F17" i="29"/>
  <c r="F9" i="30" s="1"/>
  <c r="E17" i="29"/>
  <c r="E9" i="30" s="1"/>
  <c r="D17" i="29"/>
  <c r="D9" i="30" s="1"/>
  <c r="J16" i="29"/>
  <c r="I14" i="29"/>
  <c r="H14" i="29"/>
  <c r="G14" i="29"/>
  <c r="F14" i="29"/>
  <c r="E14" i="29"/>
  <c r="D14" i="29"/>
  <c r="J13" i="29"/>
  <c r="J12" i="29"/>
  <c r="I10" i="29"/>
  <c r="H10" i="29"/>
  <c r="G10" i="29"/>
  <c r="F10" i="29"/>
  <c r="E10" i="29"/>
  <c r="D10" i="29"/>
  <c r="I52" i="28"/>
  <c r="J49" i="28"/>
  <c r="H44" i="28"/>
  <c r="G44" i="28"/>
  <c r="F44" i="28"/>
  <c r="E44" i="28"/>
  <c r="D44" i="28"/>
  <c r="J43" i="28"/>
  <c r="J42" i="28"/>
  <c r="J41" i="28"/>
  <c r="H39" i="28"/>
  <c r="G39" i="28"/>
  <c r="F39" i="28"/>
  <c r="E39" i="28"/>
  <c r="D39" i="28"/>
  <c r="J38" i="28"/>
  <c r="J35" i="28"/>
  <c r="J34" i="28"/>
  <c r="H32" i="28"/>
  <c r="G32" i="28"/>
  <c r="F32" i="28"/>
  <c r="E32" i="28"/>
  <c r="D32" i="28"/>
  <c r="J31" i="28"/>
  <c r="J30" i="28"/>
  <c r="H28" i="28"/>
  <c r="G28" i="28"/>
  <c r="F28" i="28"/>
  <c r="E28" i="28"/>
  <c r="D28" i="28"/>
  <c r="J27" i="28"/>
  <c r="J26" i="28"/>
  <c r="J23" i="28"/>
  <c r="I15" i="28"/>
  <c r="J14" i="28"/>
  <c r="I11" i="28"/>
  <c r="H11" i="28"/>
  <c r="G11" i="28"/>
  <c r="G15" i="28" s="1"/>
  <c r="F11" i="28"/>
  <c r="F15" i="28" s="1"/>
  <c r="E11" i="28"/>
  <c r="E15" i="28" s="1"/>
  <c r="D11" i="28"/>
  <c r="D15" i="28" s="1"/>
  <c r="J9" i="28"/>
  <c r="I63" i="27"/>
  <c r="J60" i="27"/>
  <c r="H55" i="27"/>
  <c r="G55" i="27"/>
  <c r="F55" i="27"/>
  <c r="E55" i="27"/>
  <c r="D55" i="27"/>
  <c r="J54" i="27"/>
  <c r="J53" i="27"/>
  <c r="H51" i="27"/>
  <c r="G51" i="27"/>
  <c r="F51" i="27"/>
  <c r="E51" i="27"/>
  <c r="H35" i="27"/>
  <c r="G35" i="27"/>
  <c r="F35" i="27"/>
  <c r="E35" i="27"/>
  <c r="D35" i="27"/>
  <c r="J34" i="27"/>
  <c r="J33" i="27"/>
  <c r="J22" i="27"/>
  <c r="I14" i="27"/>
  <c r="J13" i="27"/>
  <c r="I10" i="27"/>
  <c r="H10" i="27"/>
  <c r="H14" i="27" s="1"/>
  <c r="G10" i="27"/>
  <c r="G14" i="27" s="1"/>
  <c r="F10" i="27"/>
  <c r="F14" i="27" s="1"/>
  <c r="E10" i="27"/>
  <c r="E14" i="27" s="1"/>
  <c r="D10" i="27"/>
  <c r="D14" i="27" s="1"/>
  <c r="J51" i="16"/>
  <c r="E46" i="16"/>
  <c r="F46" i="16"/>
  <c r="G46" i="16"/>
  <c r="G13" i="30" s="1"/>
  <c r="H46" i="16"/>
  <c r="H13" i="30" s="1"/>
  <c r="D46" i="16"/>
  <c r="D13" i="30" s="1"/>
  <c r="E42" i="16"/>
  <c r="E12" i="30" s="1"/>
  <c r="F42" i="16"/>
  <c r="F12" i="30" s="1"/>
  <c r="G42" i="16"/>
  <c r="G12" i="30" s="1"/>
  <c r="H42" i="16"/>
  <c r="H12" i="30" s="1"/>
  <c r="E31" i="16"/>
  <c r="E11" i="30" s="1"/>
  <c r="F31" i="16"/>
  <c r="F11" i="30" s="1"/>
  <c r="G31" i="16"/>
  <c r="G11" i="30" s="1"/>
  <c r="H31" i="16"/>
  <c r="H11" i="30" s="1"/>
  <c r="D31" i="16"/>
  <c r="D11" i="30" s="1"/>
  <c r="J29" i="16"/>
  <c r="J30" i="16"/>
  <c r="J33" i="16"/>
  <c r="J34" i="16"/>
  <c r="J44" i="16"/>
  <c r="J45" i="16"/>
  <c r="E27" i="16"/>
  <c r="E10" i="30" s="1"/>
  <c r="F27" i="16"/>
  <c r="F10" i="30" s="1"/>
  <c r="G27" i="16"/>
  <c r="G10" i="30" s="1"/>
  <c r="H27" i="16"/>
  <c r="H10" i="30" s="1"/>
  <c r="D27" i="16"/>
  <c r="D10" i="30" s="1"/>
  <c r="J26" i="16"/>
  <c r="J25" i="16"/>
  <c r="E11" i="16"/>
  <c r="E7" i="30" s="1"/>
  <c r="F11" i="16"/>
  <c r="G11" i="16"/>
  <c r="H11" i="16"/>
  <c r="D11" i="16"/>
  <c r="G14" i="16"/>
  <c r="G8" i="30" s="1"/>
  <c r="H14" i="16"/>
  <c r="H8" i="30" s="1"/>
  <c r="D14" i="16"/>
  <c r="D8" i="30" s="1"/>
  <c r="F8" i="30" l="1"/>
  <c r="E8" i="30"/>
  <c r="E13" i="30"/>
  <c r="F13" i="30"/>
  <c r="J21" i="29"/>
  <c r="J18" i="31"/>
  <c r="J22" i="31"/>
  <c r="J14" i="29"/>
  <c r="J27" i="16"/>
  <c r="J10" i="31"/>
  <c r="J26" i="31"/>
  <c r="J10" i="29"/>
  <c r="D50" i="27"/>
  <c r="D41" i="16"/>
  <c r="D42" i="16" s="1"/>
  <c r="J31" i="16"/>
  <c r="J46" i="16"/>
  <c r="J23" i="16"/>
  <c r="J35" i="27"/>
  <c r="J23" i="27"/>
  <c r="J31" i="27"/>
  <c r="J55" i="27"/>
  <c r="J10" i="27"/>
  <c r="J25" i="29"/>
  <c r="H56" i="27"/>
  <c r="J14" i="27"/>
  <c r="G56" i="27"/>
  <c r="J39" i="28"/>
  <c r="J28" i="28"/>
  <c r="J32" i="28"/>
  <c r="J24" i="28"/>
  <c r="E45" i="28"/>
  <c r="J13" i="28"/>
  <c r="J15" i="28" s="1"/>
  <c r="D45" i="28"/>
  <c r="G45" i="28"/>
  <c r="H45" i="28"/>
  <c r="G7" i="30"/>
  <c r="F45" i="28"/>
  <c r="F48" i="28" s="1"/>
  <c r="F50" i="28" s="1"/>
  <c r="F7" i="30"/>
  <c r="D7" i="30"/>
  <c r="J11" i="28"/>
  <c r="H39" i="31"/>
  <c r="J32" i="31"/>
  <c r="J14" i="31"/>
  <c r="F39" i="31"/>
  <c r="G39" i="31"/>
  <c r="H7" i="30"/>
  <c r="D39" i="31"/>
  <c r="E39" i="31"/>
  <c r="J31" i="29"/>
  <c r="J17" i="29"/>
  <c r="E36" i="29"/>
  <c r="G36" i="29"/>
  <c r="H36" i="29"/>
  <c r="D36" i="29"/>
  <c r="F36" i="29"/>
  <c r="J38" i="31"/>
  <c r="E56" i="27"/>
  <c r="F56" i="27"/>
  <c r="H47" i="16"/>
  <c r="J11" i="16"/>
  <c r="J13" i="16"/>
  <c r="J14" i="16" s="1"/>
  <c r="J35" i="29"/>
  <c r="J44" i="28"/>
  <c r="E47" i="16"/>
  <c r="G47" i="16"/>
  <c r="F47" i="16"/>
  <c r="H42" i="31" l="1"/>
  <c r="H44" i="31" s="1"/>
  <c r="H46" i="31" s="1"/>
  <c r="G42" i="31"/>
  <c r="G44" i="31" s="1"/>
  <c r="G46" i="31" s="1"/>
  <c r="F42" i="31"/>
  <c r="F44" i="31" s="1"/>
  <c r="F46" i="31" s="1"/>
  <c r="E42" i="31"/>
  <c r="E44" i="31" s="1"/>
  <c r="E46" i="31" s="1"/>
  <c r="D42" i="31"/>
  <c r="H48" i="28"/>
  <c r="H50" i="28" s="1"/>
  <c r="H52" i="28" s="1"/>
  <c r="G48" i="28"/>
  <c r="G50" i="28" s="1"/>
  <c r="G52" i="28" s="1"/>
  <c r="D48" i="28"/>
  <c r="E48" i="28"/>
  <c r="E50" i="28" s="1"/>
  <c r="E52" i="28" s="1"/>
  <c r="H39" i="29"/>
  <c r="H41" i="29" s="1"/>
  <c r="H43" i="29" s="1"/>
  <c r="G39" i="29"/>
  <c r="G41" i="29" s="1"/>
  <c r="G43" i="29" s="1"/>
  <c r="F59" i="27"/>
  <c r="F61" i="27" s="1"/>
  <c r="F63" i="27" s="1"/>
  <c r="G59" i="27"/>
  <c r="G61" i="27" s="1"/>
  <c r="G63" i="27" s="1"/>
  <c r="H59" i="27"/>
  <c r="H61" i="27" s="1"/>
  <c r="H63" i="27" s="1"/>
  <c r="F50" i="16"/>
  <c r="F52" i="16" s="1"/>
  <c r="F54" i="16" s="1"/>
  <c r="G50" i="16"/>
  <c r="G52" i="16" s="1"/>
  <c r="E50" i="16"/>
  <c r="E52" i="16" s="1"/>
  <c r="E54" i="16" s="1"/>
  <c r="H50" i="16"/>
  <c r="H52" i="16" s="1"/>
  <c r="D47" i="16"/>
  <c r="F39" i="29"/>
  <c r="F41" i="29" s="1"/>
  <c r="D39" i="29"/>
  <c r="E39" i="29"/>
  <c r="E41" i="29" s="1"/>
  <c r="E43" i="29" s="1"/>
  <c r="E59" i="27"/>
  <c r="E61" i="27" s="1"/>
  <c r="D50" i="16"/>
  <c r="J41" i="16"/>
  <c r="J42" i="16" s="1"/>
  <c r="D51" i="27"/>
  <c r="D12" i="30" s="1"/>
  <c r="J50" i="27"/>
  <c r="J51" i="27" s="1"/>
  <c r="J10" i="30"/>
  <c r="J11" i="30"/>
  <c r="E14" i="30"/>
  <c r="F14" i="30"/>
  <c r="J9" i="30"/>
  <c r="J8" i="30"/>
  <c r="J45" i="28"/>
  <c r="G14" i="30"/>
  <c r="J7" i="30"/>
  <c r="F52" i="28"/>
  <c r="H14" i="30"/>
  <c r="J13" i="30"/>
  <c r="J39" i="31"/>
  <c r="J36" i="29"/>
  <c r="J47" i="16"/>
  <c r="D44" i="31" l="1"/>
  <c r="J42" i="31"/>
  <c r="D50" i="28"/>
  <c r="J48" i="28"/>
  <c r="H16" i="30"/>
  <c r="H18" i="30" s="1"/>
  <c r="H54" i="16"/>
  <c r="G16" i="30"/>
  <c r="G18" i="30" s="1"/>
  <c r="G54" i="16"/>
  <c r="F16" i="30"/>
  <c r="F18" i="30" s="1"/>
  <c r="F43" i="29"/>
  <c r="D41" i="29"/>
  <c r="J39" i="29"/>
  <c r="E16" i="30"/>
  <c r="E18" i="30" s="1"/>
  <c r="E63" i="27"/>
  <c r="D52" i="16"/>
  <c r="J50" i="16"/>
  <c r="J52" i="16" s="1"/>
  <c r="J54" i="16" s="1"/>
  <c r="D23" i="30" s="1"/>
  <c r="D56" i="27"/>
  <c r="D59" i="27" s="1"/>
  <c r="J44" i="31" l="1"/>
  <c r="J46" i="31" s="1"/>
  <c r="D27" i="30" s="1"/>
  <c r="D46" i="31"/>
  <c r="J50" i="28"/>
  <c r="J52" i="28" s="1"/>
  <c r="D26" i="30" s="1"/>
  <c r="D52" i="28"/>
  <c r="J41" i="29"/>
  <c r="J43" i="29" s="1"/>
  <c r="D25" i="30" s="1"/>
  <c r="D43" i="29"/>
  <c r="D61" i="27"/>
  <c r="J61" i="27" s="1"/>
  <c r="J59" i="27"/>
  <c r="D16" i="30"/>
  <c r="J16" i="30" s="1"/>
  <c r="D54" i="16"/>
  <c r="J12" i="30"/>
  <c r="D14" i="30"/>
  <c r="D63" i="27"/>
  <c r="J56" i="27"/>
  <c r="J63" i="27" s="1"/>
  <c r="D24" i="30" s="1"/>
  <c r="D28" i="30" s="1"/>
  <c r="E24" i="30" s="1"/>
  <c r="E27" i="30" l="1"/>
  <c r="E26" i="30"/>
  <c r="E23" i="30"/>
  <c r="E25" i="30"/>
  <c r="J14" i="30"/>
  <c r="J18" i="30" s="1"/>
  <c r="D18" i="30"/>
  <c r="E28" i="30" l="1"/>
</calcChain>
</file>

<file path=xl/sharedStrings.xml><?xml version="1.0" encoding="utf-8"?>
<sst xmlns="http://schemas.openxmlformats.org/spreadsheetml/2006/main" count="371" uniqueCount="103">
  <si>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</si>
  <si>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</si>
  <si>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</si>
  <si>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</si>
  <si>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</si>
  <si>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</si>
  <si>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</si>
  <si>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</si>
  <si>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</si>
  <si>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</si>
  <si>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</si>
  <si>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</si>
  <si>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</si>
  <si>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</si>
  <si>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</si>
  <si>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</si>
  <si>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</si>
  <si>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</si>
  <si>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</si>
  <si>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</si>
  <si>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</si>
  <si>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</si>
  <si>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</si>
  <si>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</si>
  <si>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</si>
  <si>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</si>
  <si>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</si>
  <si>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</si>
  <si>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Building Retrofits</t>
  </si>
  <si>
    <t>Electric Vehicles &amp; Chargers</t>
  </si>
  <si>
    <t>Redbud Trail</t>
  </si>
  <si>
    <t>Solar Projects</t>
  </si>
  <si>
    <t>Tree Planting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</si>
  <si>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</si>
  <si>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</si>
  <si>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</si>
  <si>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</si>
  <si>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</si>
  <si>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Sustainability Coordinator @ $65,000/yr, .2 FTE, with salary increase </t>
  </si>
  <si>
    <t xml:space="preserve">Energy Manager @ $65,000/yr, .5 FTE, with salary increase </t>
  </si>
  <si>
    <t>Sustainability Data Analyst @ $55,000/yr .2 FTE, with salary increase</t>
  </si>
  <si>
    <t xml:space="preserve"> Fringe Benefits </t>
  </si>
  <si>
    <t>Full-time employees at 36% of salary</t>
  </si>
  <si>
    <t xml:space="preserve"> Travel </t>
  </si>
  <si>
    <t>Travel for EPA Training/Conference:</t>
  </si>
  <si>
    <t>Airfare - $400 roundtrip @ 1 roundtrip</t>
  </si>
  <si>
    <t>Luggage Fees - $25 per flight @ 2 flights per trip</t>
  </si>
  <si>
    <t>Hotel - $150 per day @ 4 days per trip</t>
  </si>
  <si>
    <t>Per Diem M&amp;IE - $79 per day @ 4.5 days per trip</t>
  </si>
  <si>
    <t>Parking - $20 per day @ 4 days per year</t>
  </si>
  <si>
    <t>Taxi - $45 per year</t>
  </si>
  <si>
    <t xml:space="preserve"> Equipment </t>
  </si>
  <si>
    <t xml:space="preserve"> </t>
  </si>
  <si>
    <t xml:space="preserve"> Supplies </t>
  </si>
  <si>
    <t xml:space="preserve">Educational Materials including posters, flyers, </t>
  </si>
  <si>
    <t xml:space="preserve"> Contractual </t>
  </si>
  <si>
    <t>Audits @$.15 per sqft: 9 Community/Recreation Centers 146730 sqft;</t>
  </si>
  <si>
    <t>8 public Park Shelters 19,011 sqft</t>
  </si>
  <si>
    <t>CityArts Gallery/Classroom Building 26460 sqft</t>
  </si>
  <si>
    <t>Retrocomissioning/Other Reccomended Actions @$.41 per sqft: 9 Community/Recreation Centers 146730 sqft;</t>
  </si>
  <si>
    <t>$10,000 per building for performing boiler/HVAC or other identified retrofits (18 buildings)</t>
  </si>
  <si>
    <t>2 CFR 200 Single Audit</t>
  </si>
  <si>
    <t>10% cost-added to account for risk</t>
  </si>
  <si>
    <t>OTHER</t>
  </si>
  <si>
    <t>Indirect Costs</t>
  </si>
  <si>
    <t>Indirect Cost Rate: 1.65%</t>
  </si>
  <si>
    <t xml:space="preserve"> TOTAL TRAVEL</t>
  </si>
  <si>
    <t>5 Electric Vehicle DC "Fast" Chargers 5 year Software and Maintenance @ $55,000 per charger</t>
  </si>
  <si>
    <t>11 Level 2 Chargers with 5 year Software and Maintenance @$15,000 per charger</t>
  </si>
  <si>
    <t>2 Electric Vans for Library Use</t>
  </si>
  <si>
    <t>1 Electric Sedan for Library Use</t>
  </si>
  <si>
    <t>1 Electric Van for Parks Dept Use</t>
  </si>
  <si>
    <t>Installation of underground primary and pad mount transformer @Botanica (All from Evergy Estimate)</t>
  </si>
  <si>
    <t>Installation of underground primary and pad mount transformer @Wichita Art Museum</t>
  </si>
  <si>
    <t>Installation of new pad mount transformer and underground primary extension @Cowtown Museum</t>
  </si>
  <si>
    <t xml:space="preserve">Installation of 2nd Transformer @Carl G Brewer Community Center </t>
  </si>
  <si>
    <t xml:space="preserve">Installation of 2nd Transformer @Linwood Recreation Center </t>
  </si>
  <si>
    <t>Installation of 2nd Transformer @Alford Library Branch</t>
  </si>
  <si>
    <t>Installation of 2nd Transformer @Walters Library Branch</t>
  </si>
  <si>
    <t>Upsize transformer and possibly pad size@Advanced Learning Library Branch</t>
  </si>
  <si>
    <t>Installation of new pole, riser and pad mount transformer @Rockwell Library Branch</t>
  </si>
  <si>
    <t>Installation of new underground primary and pad mount transformer @Maya Angelou NE Library Branch</t>
  </si>
  <si>
    <t>Installation of new pole, primary dip, underground primary and pad mount transformer @ Westlink Library Branch</t>
  </si>
  <si>
    <t>Installation costs for 16 Chargers; $5,000 per charger</t>
  </si>
  <si>
    <t>10% cost risk contingency</t>
  </si>
  <si>
    <t>Cost Difference to upgrade Woodlawn to Ped Overpass</t>
  </si>
  <si>
    <t>Cost Difference to upgrade Webb to Ped Overpass</t>
  </si>
  <si>
    <t>Cost Difference to upgrade Greenwich to Ped Overpass</t>
  </si>
  <si>
    <t>TOTAL CONTRACTUAL</t>
  </si>
  <si>
    <t>Other</t>
  </si>
  <si>
    <t xml:space="preserve">Energy Manager @ $65,000/yr, .5 FTE, with  salary increase </t>
  </si>
  <si>
    <t>Audit of all city properties for solar viability and installation of three solar arrays on city properties: Solar Panels and Installation project #1</t>
  </si>
  <si>
    <t>Solar Panels and Installation project #2</t>
  </si>
  <si>
    <t>Solar Panels and Installation project #3</t>
  </si>
  <si>
    <t>875kW Solar Installation @Multimodal Transit Facility; $2500 per kW</t>
  </si>
  <si>
    <t xml:space="preserve"> Full-time employees at 36% of salary</t>
  </si>
  <si>
    <t>Installation professional and contractor fees </t>
  </si>
  <si>
    <t>Design Fee</t>
  </si>
  <si>
    <t>Maintenance annual costs</t>
  </si>
  <si>
    <t>Trees (10% to be given out to the public)</t>
  </si>
  <si>
    <t>Irrigation</t>
  </si>
  <si>
    <t>Education/marketing</t>
  </si>
  <si>
    <t>Volunteer efforts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</si>
</sst>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&quot;$&quot;#,##0.0000_);[Red]\(&quot;$&quot;#,##0.0000\)"/>
    <numFmt numFmtId="167" formatCode="&quot;$&quot;#,##0.00"/>
  </numFmts>
  <fonts count="1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A6A6A6"/>
      <name val="Calibri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9" fillId="0" borderId="22" xfId="0" applyFont="1" applyBorder="1" applyAlignment="1">
      <alignment horizontal="left" wrapText="1" indent="2"/>
    </xf>
    <xf numFmtId="0" fontId="17" fillId="0" borderId="22" xfId="0" applyFont="1" applyBorder="1"/>
    <xf numFmtId="9" fontId="9" fillId="0" borderId="1" xfId="0" applyNumberFormat="1" applyFont="1" applyBorder="1" applyAlignment="1">
      <alignment horizontal="left" wrapText="1" indent="2"/>
    </xf>
    <xf numFmtId="165" fontId="17" fillId="0" borderId="1" xfId="0" applyNumberFormat="1" applyFont="1" applyBorder="1"/>
    <xf numFmtId="0" fontId="9" fillId="0" borderId="22" xfId="0" applyFont="1" applyBorder="1" applyAlignment="1">
      <alignment wrapText="1"/>
    </xf>
    <xf numFmtId="0" fontId="0" fillId="0" borderId="23" xfId="0" applyBorder="1" applyAlignment="1">
      <alignment vertical="top"/>
    </xf>
    <xf numFmtId="6" fontId="9" fillId="0" borderId="6" xfId="0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3" fontId="18" fillId="0" borderId="0" xfId="0" applyNumberFormat="1" applyFont="1"/>
    <xf numFmtId="0" fontId="9" fillId="0" borderId="0" xfId="0" applyFont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0" fillId="0" borderId="0" xfId="0" applyFill="1"/>
    <xf numFmtId="6" fontId="9" fillId="0" borderId="8" xfId="0" applyNumberFormat="1" applyFont="1" applyFill="1" applyBorder="1" applyAlignment="1">
      <alignment wrapText="1"/>
    </xf>
    <xf numFmtId="164" fontId="0" fillId="0" borderId="0" xfId="1" applyNumberFormat="1" applyFont="1" applyFill="1" applyBorder="1"/>
    <xf numFmtId="0" fontId="7" fillId="0" borderId="0" xfId="0" applyFont="1" applyFill="1"/>
    <xf numFmtId="166" fontId="9" fillId="0" borderId="1" xfId="0" applyNumberFormat="1" applyFont="1" applyBorder="1" applyAlignment="1">
      <alignment wrapText="1"/>
    </xf>
    <xf numFmtId="167" fontId="9" fillId="0" borderId="1" xfId="0" applyNumberFormat="1" applyFont="1" applyBorder="1" applyAlignment="1">
      <alignment wrapText="1"/>
    </xf>
    <xf numFmtId="167" fontId="7" fillId="4" borderId="1" xfId="0" applyNumberFormat="1" applyFont="1" applyFill="1" applyBorder="1" applyAlignment="1">
      <alignment wrapText="1"/>
    </xf>
    <xf numFmtId="167" fontId="7" fillId="0" borderId="0" xfId="0" applyNumberFormat="1" applyFon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4" zoomScale="90" zoomScaleNormal="90" workbookViewId="0">
      <selection activeCell="F58" sqref="F58"/>
    </sheetView>
  </sheetViews>
  <sheetFormatPr defaultRowHeight="14.4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/>
    <row r="2" spans="4:11">
      <c r="D2" s="3"/>
      <c r="E2" s="3"/>
      <c r="J2" s="32"/>
      <c r="K2" s="3"/>
    </row>
    <row r="3" spans="4:11">
      <c r="D3" s="3"/>
      <c r="E3" s="3"/>
      <c r="J3" s="30"/>
      <c r="K3" s="31"/>
    </row>
    <row r="4" spans="4:11">
      <c r="D4" s="4"/>
      <c r="E4" s="3"/>
    </row>
    <row r="9" spans="4:11">
      <c r="J9" s="21"/>
    </row>
    <row r="17" spans="5:18">
      <c r="E17" s="33"/>
      <c r="F17" s="33"/>
      <c r="G17" s="33"/>
      <c r="H17" s="33"/>
      <c r="I17" s="33"/>
    </row>
    <row r="18" spans="5:18">
      <c r="E18" s="33"/>
      <c r="F18" s="33"/>
      <c r="G18" s="33"/>
      <c r="H18" s="33"/>
      <c r="I18" s="33"/>
    </row>
    <row r="27" spans="5:18" ht="23.45">
      <c r="Q27" s="29"/>
    </row>
    <row r="28" spans="5:18">
      <c r="Q28" s="59"/>
      <c r="R28" s="6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1"/>
  <sheetViews>
    <sheetView showGridLines="0" topLeftCell="A4" zoomScale="83" zoomScaleNormal="85" workbookViewId="0">
      <selection activeCell="M14" sqref="M14"/>
    </sheetView>
  </sheetViews>
  <sheetFormatPr defaultColWidth="9.1406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  <col min="15" max="15" width="11.85546875" bestFit="1" customWidth="1"/>
  </cols>
  <sheetData>
    <row r="2" spans="2:39" ht="23.45">
      <c r="B2" s="29" t="s">
        <v>0</v>
      </c>
    </row>
    <row r="3" spans="2:39" ht="26.45" customHeight="1">
      <c r="B3" s="87" t="s">
        <v>1</v>
      </c>
      <c r="C3" s="87"/>
      <c r="D3" s="87"/>
      <c r="E3" s="87"/>
      <c r="F3" s="87"/>
      <c r="G3" s="87"/>
      <c r="H3" s="87"/>
      <c r="I3" s="87"/>
      <c r="J3" s="87"/>
    </row>
    <row r="4" spans="2:39" ht="15" customHeight="1">
      <c r="B4" s="5"/>
    </row>
    <row r="5" spans="2:39" ht="18.600000000000001">
      <c r="B5" s="44" t="s">
        <v>2</v>
      </c>
      <c r="C5" s="45"/>
      <c r="D5" s="45"/>
      <c r="E5" s="45"/>
      <c r="F5" s="45"/>
      <c r="G5" s="45"/>
      <c r="H5" s="45"/>
      <c r="I5" s="45"/>
      <c r="J5" s="64"/>
    </row>
    <row r="6" spans="2:39" ht="17.100000000000001" customHeight="1">
      <c r="B6" s="46" t="s">
        <v>3</v>
      </c>
      <c r="C6" s="46" t="s">
        <v>4</v>
      </c>
      <c r="D6" s="46" t="s">
        <v>5</v>
      </c>
      <c r="E6" s="47" t="s">
        <v>6</v>
      </c>
      <c r="F6" s="47" t="s">
        <v>7</v>
      </c>
      <c r="G6" s="47" t="s">
        <v>8</v>
      </c>
      <c r="H6" s="48" t="s">
        <v>9</v>
      </c>
      <c r="I6" s="49"/>
      <c r="J6" s="65" t="s">
        <v>10</v>
      </c>
    </row>
    <row r="7" spans="2:39" s="5" customFormat="1" ht="14.45">
      <c r="B7" s="22" t="s">
        <v>11</v>
      </c>
      <c r="C7" s="50" t="s">
        <v>12</v>
      </c>
      <c r="D7" s="51">
        <f>'Building Retrofits Budget'!D11+'EVs &amp; Chargers Budget'!D10+'Solar Projects Budget'!D11+'Redbud Trail Budget'!D10+'Tree Planting Budget'!D10</f>
        <v>185000</v>
      </c>
      <c r="E7" s="51">
        <f>'Building Retrofits Budget'!E11+'EVs &amp; Chargers Budget'!E10+'Solar Projects Budget'!E11+'Redbud Trail Budget'!E10+'Tree Planting Budget'!E10</f>
        <v>192500</v>
      </c>
      <c r="F7" s="51">
        <f>'Building Retrofits Budget'!F11+'EVs &amp; Chargers Budget'!F10+'Solar Projects Budget'!F11+'Redbud Trail Budget'!F10+'Tree Planting Budget'!F10</f>
        <v>200000</v>
      </c>
      <c r="G7" s="51">
        <f>'Building Retrofits Budget'!G11+'EVs &amp; Chargers Budget'!G10+'Solar Projects Budget'!G11+'Redbud Trail Budget'!G10+'Tree Planting Budget'!G10</f>
        <v>207500</v>
      </c>
      <c r="H7" s="51">
        <f>'Building Retrofits Budget'!H11+'EVs &amp; Chargers Budget'!H10+'Solar Projects Budget'!H11+'Redbud Trail Budget'!H10+'Tree Planting Budget'!H10</f>
        <v>215000</v>
      </c>
      <c r="I7" s="52"/>
      <c r="J7" s="51">
        <f>SUM(D7:I7)</f>
        <v>1000000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5">
      <c r="B8" s="23"/>
      <c r="C8" s="50" t="s">
        <v>13</v>
      </c>
      <c r="D8" s="51">
        <f>'Building Retrofits Budget'!D14+'EVs &amp; Chargers Budget'!D14+'Solar Projects Budget'!D15+'Redbud Trail Budget'!D14+'Tree Planting Budget'!D14</f>
        <v>66600</v>
      </c>
      <c r="E8" s="51">
        <f>'Building Retrofits Budget'!E14+'EVs &amp; Chargers Budget'!E14+'Solar Projects Budget'!E15+'Redbud Trail Budget'!E14+'Tree Planting Budget'!E14</f>
        <v>69300</v>
      </c>
      <c r="F8" s="51">
        <f>'Building Retrofits Budget'!F14+'EVs &amp; Chargers Budget'!F14+'Solar Projects Budget'!F15+'Redbud Trail Budget'!F14+'Tree Planting Budget'!F14</f>
        <v>72000</v>
      </c>
      <c r="G8" s="51">
        <f>'Building Retrofits Budget'!G14+'EVs &amp; Chargers Budget'!G14+'Solar Projects Budget'!G15+'Redbud Trail Budget'!G14+'Tree Planting Budget'!G14</f>
        <v>74700</v>
      </c>
      <c r="H8" s="51">
        <f>'Building Retrofits Budget'!H14+'EVs &amp; Chargers Budget'!H14+'Solar Projects Budget'!H15+'Redbud Trail Budget'!H14+'Tree Planting Budget'!H14</f>
        <v>77400</v>
      </c>
      <c r="I8" s="52"/>
      <c r="J8" s="51">
        <f t="shared" ref="J8:J14" si="0">SUM(D8:I8)</f>
        <v>360000</v>
      </c>
    </row>
    <row r="9" spans="2:39" ht="14.45">
      <c r="B9" s="23"/>
      <c r="C9" s="50" t="s">
        <v>14</v>
      </c>
      <c r="D9" s="51">
        <f>'Building Retrofits Budget'!D23+'EVs &amp; Chargers Budget'!D23+'Solar Projects Budget'!D24+'Redbud Trail Budget'!D17+'Tree Planting Budget'!D18</f>
        <v>1530.5</v>
      </c>
      <c r="E9" s="51">
        <f>'Building Retrofits Budget'!E23+'EVs &amp; Chargers Budget'!E23+'Solar Projects Budget'!E24+'Redbud Trail Budget'!E17+'Tree Planting Budget'!E18</f>
        <v>1530.5</v>
      </c>
      <c r="F9" s="51">
        <f>'Building Retrofits Budget'!F23+'EVs &amp; Chargers Budget'!F23+'Solar Projects Budget'!F24+'Redbud Trail Budget'!F17+'Tree Planting Budget'!F18</f>
        <v>1530.5</v>
      </c>
      <c r="G9" s="51">
        <f>'Building Retrofits Budget'!G23+'EVs &amp; Chargers Budget'!G23+'Solar Projects Budget'!G24+'Redbud Trail Budget'!G17+'Tree Planting Budget'!G18</f>
        <v>1530.5</v>
      </c>
      <c r="H9" s="51">
        <f>'Building Retrofits Budget'!H23+'EVs &amp; Chargers Budget'!H23+'Solar Projects Budget'!H24+'Redbud Trail Budget'!H17+'Tree Planting Budget'!H18</f>
        <v>3061</v>
      </c>
      <c r="I9" s="52"/>
      <c r="J9" s="51">
        <f t="shared" si="0"/>
        <v>9183</v>
      </c>
    </row>
    <row r="10" spans="2:39" ht="14.45">
      <c r="B10" s="23"/>
      <c r="C10" s="50" t="s">
        <v>15</v>
      </c>
      <c r="D10" s="51">
        <f>'Building Retrofits Budget'!D27+'EVs &amp; Chargers Budget'!D31+'Solar Projects Budget'!D28+'Redbud Trail Budget'!D21+'Tree Planting Budget'!D22</f>
        <v>665000</v>
      </c>
      <c r="E10" s="51">
        <f>'Building Retrofits Budget'!E27+'EVs &amp; Chargers Budget'!E31+'Solar Projects Budget'!E28+'Redbud Trail Budget'!E21+'Tree Planting Budget'!E22</f>
        <v>0</v>
      </c>
      <c r="F10" s="51">
        <f>'Building Retrofits Budget'!F27+'EVs &amp; Chargers Budget'!F31+'Solar Projects Budget'!F28+'Redbud Trail Budget'!F21+'Tree Planting Budget'!F22</f>
        <v>0</v>
      </c>
      <c r="G10" s="51">
        <f>'Building Retrofits Budget'!G27+'EVs &amp; Chargers Budget'!G31+'Solar Projects Budget'!G28+'Redbud Trail Budget'!G21+'Tree Planting Budget'!G22</f>
        <v>0</v>
      </c>
      <c r="H10" s="51">
        <f>'Building Retrofits Budget'!H27+'EVs &amp; Chargers Budget'!H31+'Solar Projects Budget'!H28+'Redbud Trail Budget'!H21+'Tree Planting Budget'!H22</f>
        <v>0</v>
      </c>
      <c r="I10" s="52"/>
      <c r="J10" s="51">
        <f t="shared" si="0"/>
        <v>665000</v>
      </c>
    </row>
    <row r="11" spans="2:39" ht="14.45">
      <c r="B11" s="23"/>
      <c r="C11" s="50" t="s">
        <v>16</v>
      </c>
      <c r="D11" s="51">
        <f>'Building Retrofits Budget'!D31+'EVs &amp; Chargers Budget'!D35+'Solar Projects Budget'!D32+'Redbud Trail Budget'!D25+'Tree Planting Budget'!D26</f>
        <v>100</v>
      </c>
      <c r="E11" s="51">
        <f>'Building Retrofits Budget'!E31+'EVs &amp; Chargers Budget'!E35+'Solar Projects Budget'!E32+'Redbud Trail Budget'!E25+'Tree Planting Budget'!E26</f>
        <v>100</v>
      </c>
      <c r="F11" s="51">
        <f>'Building Retrofits Budget'!F31+'EVs &amp; Chargers Budget'!F35+'Solar Projects Budget'!F32+'Redbud Trail Budget'!F25+'Tree Planting Budget'!F26</f>
        <v>100</v>
      </c>
      <c r="G11" s="51">
        <f>'Building Retrofits Budget'!G31+'EVs &amp; Chargers Budget'!G35+'Solar Projects Budget'!G32+'Redbud Trail Budget'!G25+'Tree Planting Budget'!G26</f>
        <v>100</v>
      </c>
      <c r="H11" s="51">
        <f>'Building Retrofits Budget'!H31+'EVs &amp; Chargers Budget'!H35+'Solar Projects Budget'!H32+'Redbud Trail Budget'!H25+'Tree Planting Budget'!H26</f>
        <v>100</v>
      </c>
      <c r="I11" s="52"/>
      <c r="J11" s="51">
        <f t="shared" si="0"/>
        <v>500</v>
      </c>
    </row>
    <row r="12" spans="2:39">
      <c r="B12" s="23"/>
      <c r="C12" s="50" t="s">
        <v>17</v>
      </c>
      <c r="D12" s="51">
        <f>'Building Retrofits Budget'!D42+'EVs &amp; Chargers Budget'!D51+'Solar Projects Budget'!D39+'Redbud Trail Budget'!D31+'Tree Planting Budget'!D32</f>
        <v>11735184.965</v>
      </c>
      <c r="E12" s="51">
        <f>'Building Retrofits Budget'!E42+'EVs &amp; Chargers Budget'!E51+'Solar Projects Budget'!E39+'Redbud Trail Budget'!E31+ 'Tree Planting Budget'!E32</f>
        <v>622504</v>
      </c>
      <c r="F12" s="51">
        <f>'Building Retrofits Budget'!F42+'EVs &amp; Chargers Budget'!F51+'Solar Projects Budget'!F39+'Redbud Trail Budget'!F31+ 'Tree Planting Budget'!F32</f>
        <v>616404</v>
      </c>
      <c r="G12" s="51">
        <f>'Building Retrofits Budget'!G42+'EVs &amp; Chargers Budget'!G51+'Solar Projects Budget'!G39+'Redbud Trail Budget'!G31+ 'Tree Planting Budget'!G32</f>
        <v>155900</v>
      </c>
      <c r="H12" s="51">
        <f>'Building Retrofits Budget'!H42+'EVs &amp; Chargers Budget'!H51+'Solar Projects Budget'!H39+'Redbud Trail Budget'!H31+ 'Tree Planting Budget'!H32</f>
        <v>62000</v>
      </c>
      <c r="I12" s="52"/>
      <c r="J12" s="51">
        <f t="shared" si="0"/>
        <v>13191992.965</v>
      </c>
    </row>
    <row r="13" spans="2:39" ht="14.45">
      <c r="B13" s="23"/>
      <c r="C13" s="50" t="s">
        <v>18</v>
      </c>
      <c r="D13" s="51">
        <f>'Building Retrofits Budget'!D46+'EVs &amp; Chargers Budget'!D55+'Solar Projects Budget'!D44+'Redbud Trail Budget'!D35+'Tree Planting Budget'!D38</f>
        <v>713000</v>
      </c>
      <c r="E13" s="51">
        <f>'Building Retrofits Budget'!E46+'EVs &amp; Chargers Budget'!E55+'Solar Projects Budget'!E44+'Redbud Trail Budget'!E35+'Tree Planting Budget'!E38</f>
        <v>713000</v>
      </c>
      <c r="F13" s="51">
        <f>'Building Retrofits Budget'!F46+'EVs &amp; Chargers Budget'!F55+'Solar Projects Budget'!F44+'Redbud Trail Budget'!F35+'Tree Planting Budget'!F38</f>
        <v>38000</v>
      </c>
      <c r="G13" s="51">
        <f>'Building Retrofits Budget'!G46+'EVs &amp; Chargers Budget'!G55+'Solar Projects Budget'!G44+'Redbud Trail Budget'!G35+'Tree Planting Budget'!G38</f>
        <v>38000</v>
      </c>
      <c r="H13" s="51">
        <f>'Building Retrofits Budget'!H46+'EVs &amp; Chargers Budget'!H55+'Solar Projects Budget'!H44+'Redbud Trail Budget'!H35+'Tree Planting Budget'!H38</f>
        <v>38000</v>
      </c>
      <c r="I13" s="52"/>
      <c r="J13" s="51">
        <f t="shared" si="0"/>
        <v>1540000</v>
      </c>
    </row>
    <row r="14" spans="2:39" ht="14.45">
      <c r="B14" s="24"/>
      <c r="C14" s="9" t="s">
        <v>19</v>
      </c>
      <c r="D14" s="16">
        <f>D13+D12+D11+D10+D9+D8+D7</f>
        <v>13366415.465</v>
      </c>
      <c r="E14" s="16">
        <f>E13+E12+E11+E10+E9+E8+E7</f>
        <v>1598934.5</v>
      </c>
      <c r="F14" s="16">
        <f>F13+F12+F11+F10+F9+F8+F7</f>
        <v>928034.5</v>
      </c>
      <c r="G14" s="16">
        <f>G13+G12+G11+G10+G9+G8+G7</f>
        <v>477730.5</v>
      </c>
      <c r="H14" s="16">
        <f>H13+H12+H11+H10+H9+H8+H7</f>
        <v>395561</v>
      </c>
      <c r="J14" s="16">
        <f t="shared" si="0"/>
        <v>16766675.965</v>
      </c>
    </row>
    <row r="15" spans="2:39" ht="14.45">
      <c r="B15" s="63"/>
      <c r="D15"/>
      <c r="E15"/>
      <c r="H15"/>
      <c r="I15"/>
      <c r="J15" s="18" t="s">
        <v>20</v>
      </c>
    </row>
    <row r="16" spans="2:39" ht="20.100000000000001" customHeight="1">
      <c r="B16" s="63"/>
      <c r="C16" s="9" t="s">
        <v>21</v>
      </c>
      <c r="D16" s="85">
        <f>'Building Retrofits Budget'!D52+'EVs &amp; Chargers Budget'!D61+'Solar Projects Budget'!D50+'Redbud Trail Budget'!D41+'Tree Planting Budget'!D44</f>
        <v>220545.85517249999</v>
      </c>
      <c r="E16" s="85">
        <f>'Building Retrofits Budget'!E52+'EVs &amp; Chargers Budget'!E61+'Solar Projects Budget'!E50+'Redbud Trail Budget'!E41+'Tree Planting Budget'!E44</f>
        <v>26382.419249999999</v>
      </c>
      <c r="F16" s="85">
        <f>'Building Retrofits Budget'!F52+'EVs &amp; Chargers Budget'!F61+'Solar Projects Budget'!F50+'Redbud Trail Budget'!F41+'Tree Planting Budget'!F44</f>
        <v>15312.569250000002</v>
      </c>
      <c r="G16" s="85">
        <f>'Building Retrofits Budget'!G52+'EVs &amp; Chargers Budget'!G61+'Solar Projects Budget'!G50+'Redbud Trail Budget'!G41+'Tree Planting Budget'!G44</f>
        <v>7882.5532499999999</v>
      </c>
      <c r="H16" s="85">
        <f>'Building Retrofits Budget'!H52+'EVs &amp; Chargers Budget'!H61+'Solar Projects Budget'!H50+'Redbud Trail Budget'!H41+'Tree Planting Budget'!H44</f>
        <v>6526.7564999999995</v>
      </c>
      <c r="I16" s="86"/>
      <c r="J16" s="85">
        <f>SUM(D16:H16)</f>
        <v>276650.15342250001</v>
      </c>
    </row>
    <row r="17" spans="2:15" thickBot="1">
      <c r="B17" s="63"/>
      <c r="D17"/>
      <c r="E17"/>
      <c r="H17"/>
      <c r="I17"/>
      <c r="J17" s="18" t="s">
        <v>20</v>
      </c>
    </row>
    <row r="18" spans="2:15" ht="30.95" customHeight="1" thickBot="1">
      <c r="B18" s="62" t="s">
        <v>22</v>
      </c>
      <c r="C18" s="19"/>
      <c r="D18" s="53">
        <f>D14+D16</f>
        <v>13586961.3201725</v>
      </c>
      <c r="E18" s="53">
        <f>E14+E16</f>
        <v>1625316.91925</v>
      </c>
      <c r="F18" s="53">
        <f>F14+F16</f>
        <v>943347.06925000006</v>
      </c>
      <c r="G18" s="53">
        <f>G14+G16</f>
        <v>485613.05325</v>
      </c>
      <c r="H18" s="53">
        <f>H14+H16</f>
        <v>402087.75650000002</v>
      </c>
      <c r="I18" s="54"/>
      <c r="J18" s="66">
        <f>J14+J16</f>
        <v>17043326.118422501</v>
      </c>
    </row>
    <row r="19" spans="2:15" s="1" customFormat="1" ht="14.45">
      <c r="B19" s="6"/>
      <c r="C19"/>
      <c r="D19" s="6"/>
      <c r="E19" s="2"/>
      <c r="F19"/>
      <c r="G19"/>
      <c r="H19" s="2"/>
      <c r="I19" s="7"/>
      <c r="J19"/>
    </row>
    <row r="20" spans="2:15" ht="15" customHeight="1">
      <c r="B20" s="6"/>
    </row>
    <row r="21" spans="2:15" ht="15" customHeight="1">
      <c r="B21" s="44" t="s">
        <v>23</v>
      </c>
      <c r="C21" s="45"/>
      <c r="D21" s="45"/>
      <c r="E21" s="89"/>
      <c r="F21" s="89"/>
      <c r="H21"/>
      <c r="I21"/>
    </row>
    <row r="22" spans="2:15" ht="29.1" customHeight="1">
      <c r="B22" s="46" t="s">
        <v>24</v>
      </c>
      <c r="C22" s="46" t="s">
        <v>25</v>
      </c>
      <c r="D22" s="55" t="s">
        <v>26</v>
      </c>
      <c r="E22" s="90" t="s">
        <v>27</v>
      </c>
      <c r="F22" s="90"/>
      <c r="H22" s="78"/>
      <c r="I22" s="79"/>
      <c r="J22" s="79"/>
      <c r="K22" s="79"/>
      <c r="L22" s="79"/>
      <c r="M22" s="79"/>
      <c r="N22" s="79"/>
      <c r="O22" s="79"/>
    </row>
    <row r="23" spans="2:15" ht="15" customHeight="1">
      <c r="B23" s="50">
        <v>1</v>
      </c>
      <c r="C23" s="56" t="s">
        <v>28</v>
      </c>
      <c r="D23" s="57">
        <f>'Building Retrofits Budget'!J54</f>
        <v>759084.5539225</v>
      </c>
      <c r="E23" s="88">
        <f>D23/D$28</f>
        <v>4.4538521920436003E-2</v>
      </c>
      <c r="F23" s="88"/>
      <c r="H23" s="79"/>
      <c r="I23" s="79"/>
      <c r="J23" s="79"/>
      <c r="K23" s="79"/>
      <c r="L23" s="79"/>
      <c r="M23" s="79"/>
      <c r="N23" s="79"/>
      <c r="O23" s="79"/>
    </row>
    <row r="24" spans="2:15" ht="15" customHeight="1">
      <c r="B24" s="50">
        <v>2</v>
      </c>
      <c r="C24" s="51" t="s">
        <v>29</v>
      </c>
      <c r="D24" s="57">
        <f>'EVs &amp; Chargers Budget'!J63</f>
        <v>1290000.5064999999</v>
      </c>
      <c r="E24" s="88">
        <f>D24/D$28</f>
        <v>7.5689480887513524E-2</v>
      </c>
      <c r="F24" s="88"/>
      <c r="H24" s="79"/>
      <c r="I24" s="79"/>
      <c r="J24" s="79"/>
      <c r="K24" s="79"/>
      <c r="L24" s="79"/>
      <c r="M24" s="79"/>
      <c r="N24" s="79"/>
      <c r="O24" s="79"/>
    </row>
    <row r="25" spans="2:15" ht="15" customHeight="1">
      <c r="B25" s="50">
        <v>3</v>
      </c>
      <c r="C25" s="51" t="s">
        <v>30</v>
      </c>
      <c r="D25" s="57">
        <f>'Redbud Trail Budget'!J43</f>
        <v>8810199.6514999997</v>
      </c>
      <c r="E25" s="88">
        <f>D25/D$28</f>
        <v>0.51692959404073502</v>
      </c>
      <c r="F25" s="88"/>
      <c r="H25" s="79"/>
      <c r="I25" s="79"/>
      <c r="J25" s="79"/>
      <c r="K25" s="79"/>
      <c r="L25" s="79"/>
      <c r="M25" s="79"/>
      <c r="N25" s="79"/>
      <c r="O25" s="80"/>
    </row>
    <row r="26" spans="2:15" ht="15" customHeight="1">
      <c r="B26" s="50">
        <v>4</v>
      </c>
      <c r="C26" s="51" t="s">
        <v>31</v>
      </c>
      <c r="D26" s="57">
        <f>'Solar Projects Budget'!J52</f>
        <v>3893053.7064999999</v>
      </c>
      <c r="E26" s="88">
        <f>D26/D$28</f>
        <v>0.22842100652477182</v>
      </c>
      <c r="F26" s="88"/>
      <c r="H26" s="79"/>
      <c r="I26" s="79"/>
      <c r="J26" s="79"/>
      <c r="K26" s="79"/>
      <c r="L26" s="79"/>
      <c r="M26" s="79"/>
      <c r="N26" s="79"/>
      <c r="O26" s="79"/>
    </row>
    <row r="27" spans="2:15" ht="15" customHeight="1">
      <c r="B27" s="50">
        <v>5</v>
      </c>
      <c r="C27" s="51" t="s">
        <v>32</v>
      </c>
      <c r="D27" s="57">
        <f>'Tree Planting Budget'!J46</f>
        <v>2290987.7000000002</v>
      </c>
      <c r="E27" s="88">
        <f>D27/D$28</f>
        <v>0.13442139662654357</v>
      </c>
      <c r="F27" s="88"/>
      <c r="H27" s="79"/>
      <c r="I27" s="79"/>
      <c r="J27" s="79"/>
      <c r="K27" s="79"/>
      <c r="L27" s="79"/>
      <c r="M27" s="79"/>
      <c r="N27" s="79"/>
      <c r="O27" s="79"/>
    </row>
    <row r="28" spans="2:15" ht="15" customHeight="1">
      <c r="B28" s="50" t="s">
        <v>33</v>
      </c>
      <c r="C28" s="51"/>
      <c r="D28" s="57">
        <f>SUM(D23:D27)</f>
        <v>17043326.118422501</v>
      </c>
      <c r="E28" s="88">
        <f>SUM(E23:E27)</f>
        <v>1</v>
      </c>
      <c r="F28" s="88"/>
      <c r="H28" s="79"/>
      <c r="I28" s="79"/>
      <c r="J28" s="79"/>
      <c r="K28" s="79"/>
      <c r="L28" s="79"/>
      <c r="M28" s="79"/>
      <c r="N28" s="79"/>
      <c r="O28" s="79"/>
    </row>
    <row r="29" spans="2:15" ht="15" customHeight="1">
      <c r="H29" s="79"/>
      <c r="I29" s="79"/>
      <c r="J29" s="79"/>
      <c r="K29" s="79"/>
      <c r="L29" s="79"/>
      <c r="M29" s="79"/>
      <c r="N29" s="79"/>
      <c r="O29" s="79"/>
    </row>
    <row r="30" spans="2:15" ht="15" customHeight="1">
      <c r="H30" s="81"/>
      <c r="I30" s="82"/>
      <c r="J30" s="79"/>
      <c r="K30" s="79"/>
      <c r="L30" s="79"/>
      <c r="M30" s="79"/>
      <c r="N30" s="79"/>
      <c r="O30" s="79"/>
    </row>
    <row r="31" spans="2:15" ht="15" customHeight="1">
      <c r="H31" s="81"/>
      <c r="I31" s="82"/>
      <c r="J31" s="79"/>
      <c r="K31" s="79"/>
      <c r="L31" s="79"/>
      <c r="M31" s="79"/>
      <c r="N31" s="79"/>
      <c r="O31" s="79"/>
    </row>
  </sheetData>
  <mergeCells count="9">
    <mergeCell ref="B3:J3"/>
    <mergeCell ref="E27:F27"/>
    <mergeCell ref="E28:F28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9"/>
  <sheetViews>
    <sheetView showGridLines="0" tabSelected="1" topLeftCell="A37" zoomScale="85" zoomScaleNormal="85" workbookViewId="0">
      <selection activeCell="F45" sqref="F45"/>
    </sheetView>
  </sheetViews>
  <sheetFormatPr defaultColWidth="9.140625" defaultRowHeight="14.4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45">
      <c r="B2" s="29" t="s">
        <v>34</v>
      </c>
    </row>
    <row r="3" spans="2:39">
      <c r="B3" s="5" t="s">
        <v>35</v>
      </c>
    </row>
    <row r="4" spans="2:39">
      <c r="B4" s="5"/>
    </row>
    <row r="5" spans="2:39" ht="18.600000000000001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 spans="2:39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42" t="s">
        <v>10</v>
      </c>
    </row>
    <row r="7" spans="2:39" s="5" customFormat="1" ht="29.1">
      <c r="B7" s="67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customHeight="1">
      <c r="B8" s="23"/>
      <c r="C8" s="25" t="s">
        <v>38</v>
      </c>
      <c r="D8" s="15">
        <v>13000</v>
      </c>
      <c r="E8" s="15">
        <v>13500</v>
      </c>
      <c r="F8" s="15">
        <v>14000</v>
      </c>
      <c r="G8" s="15">
        <v>14500</v>
      </c>
      <c r="H8" s="15">
        <v>15000</v>
      </c>
      <c r="I8" s="34"/>
      <c r="J8" s="15">
        <f>SUM(D8:H8)</f>
        <v>70000</v>
      </c>
    </row>
    <row r="9" spans="2:39" ht="30.75" customHeight="1">
      <c r="B9" s="23"/>
      <c r="C9" s="25" t="s">
        <v>39</v>
      </c>
      <c r="D9" s="15">
        <v>32500</v>
      </c>
      <c r="E9" s="15">
        <v>33750</v>
      </c>
      <c r="F9" s="15">
        <v>35000</v>
      </c>
      <c r="G9" s="15">
        <v>36250</v>
      </c>
      <c r="H9" s="15">
        <v>37500</v>
      </c>
      <c r="J9" s="15">
        <f>SUM(D9:H9)</f>
        <v>175000</v>
      </c>
    </row>
    <row r="10" spans="2:39" ht="43.5">
      <c r="B10" s="23"/>
      <c r="C10" s="25" t="s">
        <v>40</v>
      </c>
      <c r="D10" s="15">
        <v>11000</v>
      </c>
      <c r="E10" s="15">
        <v>11500</v>
      </c>
      <c r="F10" s="15">
        <v>12000</v>
      </c>
      <c r="G10" s="15">
        <v>12500</v>
      </c>
      <c r="H10" s="15">
        <v>13000</v>
      </c>
      <c r="J10" s="15">
        <f>SUM(D10:H10)</f>
        <v>60000</v>
      </c>
    </row>
    <row r="11" spans="2:39">
      <c r="B11" s="23"/>
      <c r="C11" s="9" t="s">
        <v>12</v>
      </c>
      <c r="D11" s="16">
        <f>SUM(D8:D10)</f>
        <v>56500</v>
      </c>
      <c r="E11" s="16">
        <f>SUM(E8:E10)</f>
        <v>58750</v>
      </c>
      <c r="F11" s="16">
        <f>SUM(F8:F10)</f>
        <v>61000</v>
      </c>
      <c r="G11" s="16">
        <f>SUM(G8:G10)</f>
        <v>63250</v>
      </c>
      <c r="H11" s="16">
        <f>SUM(H8:H10)</f>
        <v>65500</v>
      </c>
      <c r="J11" s="16">
        <f>SUM(J8:J10)</f>
        <v>305000</v>
      </c>
    </row>
    <row r="12" spans="2:39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 t="s">
        <v>42</v>
      </c>
      <c r="D13" s="15">
        <f>0.36*(D8+D9+D10)</f>
        <v>20340</v>
      </c>
      <c r="E13" s="15">
        <f>0.36*SUM(E8:E10)</f>
        <v>21150</v>
      </c>
      <c r="F13" s="15">
        <f>0.36*SUM(F8:F10)</f>
        <v>21960</v>
      </c>
      <c r="G13" s="15">
        <f>0.36*SUM(G8:G10)</f>
        <v>22770</v>
      </c>
      <c r="H13" s="15">
        <f>0.36*SUM(H8:H10)</f>
        <v>23580</v>
      </c>
      <c r="J13" s="15">
        <f>SUM(D13:H13)</f>
        <v>109800</v>
      </c>
    </row>
    <row r="14" spans="2:39">
      <c r="B14" s="23"/>
      <c r="C14" s="9" t="s">
        <v>13</v>
      </c>
      <c r="D14" s="16">
        <f>SUM(D13:D13)</f>
        <v>20340</v>
      </c>
      <c r="E14" s="16">
        <f>SUM(E13:E13)</f>
        <v>21150</v>
      </c>
      <c r="F14" s="16">
        <f>SUM(F13:F13)</f>
        <v>21960</v>
      </c>
      <c r="G14" s="16">
        <f>SUM(G13:G13)</f>
        <v>22770</v>
      </c>
      <c r="H14" s="16">
        <f>SUM(H13:H13)</f>
        <v>23580</v>
      </c>
      <c r="J14" s="16">
        <f>SUM(J13:J13)</f>
        <v>109800</v>
      </c>
    </row>
    <row r="15" spans="2:39">
      <c r="B15" s="23"/>
      <c r="C15" s="14" t="s">
        <v>43</v>
      </c>
      <c r="D15" s="13" t="s">
        <v>37</v>
      </c>
      <c r="E15" s="10"/>
      <c r="F15" s="10"/>
      <c r="G15" s="10"/>
      <c r="H15" s="10"/>
      <c r="J15" s="8" t="s">
        <v>37</v>
      </c>
    </row>
    <row r="16" spans="2:39">
      <c r="B16" s="23"/>
      <c r="C16" s="13" t="s">
        <v>44</v>
      </c>
      <c r="D16" s="15"/>
      <c r="E16" s="11"/>
      <c r="F16" s="11"/>
      <c r="G16" s="11"/>
      <c r="H16" s="11"/>
      <c r="J16" s="15">
        <f>SUM(D16:H16)</f>
        <v>0</v>
      </c>
    </row>
    <row r="17" spans="2:10" ht="29.1">
      <c r="B17" s="23"/>
      <c r="C17" s="28" t="s">
        <v>45</v>
      </c>
      <c r="D17" s="15">
        <v>0</v>
      </c>
      <c r="E17" s="15">
        <v>400</v>
      </c>
      <c r="F17" s="15">
        <v>0</v>
      </c>
      <c r="G17" s="15">
        <v>0</v>
      </c>
      <c r="H17" s="15">
        <v>400</v>
      </c>
      <c r="J17" s="15">
        <f t="shared" ref="J17:J22" si="0">SUM(D17:H17)</f>
        <v>800</v>
      </c>
    </row>
    <row r="18" spans="2:10" ht="29.1">
      <c r="B18" s="23"/>
      <c r="C18" s="28" t="s">
        <v>46</v>
      </c>
      <c r="D18" s="15">
        <v>0</v>
      </c>
      <c r="E18" s="15">
        <v>50</v>
      </c>
      <c r="F18" s="15">
        <v>0</v>
      </c>
      <c r="G18" s="15">
        <v>0</v>
      </c>
      <c r="H18" s="15">
        <v>50</v>
      </c>
      <c r="J18" s="15">
        <f t="shared" si="0"/>
        <v>100</v>
      </c>
    </row>
    <row r="19" spans="2:10">
      <c r="B19" s="23"/>
      <c r="C19" s="25" t="s">
        <v>47</v>
      </c>
      <c r="D19" s="15">
        <v>0</v>
      </c>
      <c r="E19" s="15">
        <v>600</v>
      </c>
      <c r="F19" s="15">
        <v>0</v>
      </c>
      <c r="G19" s="15">
        <v>0</v>
      </c>
      <c r="H19" s="15">
        <v>600</v>
      </c>
      <c r="J19" s="15">
        <f t="shared" si="0"/>
        <v>1200</v>
      </c>
    </row>
    <row r="20" spans="2:10" ht="29.1">
      <c r="B20" s="23"/>
      <c r="C20" s="28" t="s">
        <v>48</v>
      </c>
      <c r="D20" s="15">
        <v>0</v>
      </c>
      <c r="E20" s="15">
        <f>79*4.5</f>
        <v>355.5</v>
      </c>
      <c r="F20" s="15">
        <v>0</v>
      </c>
      <c r="G20" s="15">
        <v>0</v>
      </c>
      <c r="H20" s="15">
        <f>79*4.5</f>
        <v>355.5</v>
      </c>
      <c r="J20" s="15">
        <f t="shared" si="0"/>
        <v>711</v>
      </c>
    </row>
    <row r="21" spans="2:10" ht="29.1">
      <c r="B21" s="23"/>
      <c r="C21" s="28" t="s">
        <v>49</v>
      </c>
      <c r="D21" s="15">
        <v>0</v>
      </c>
      <c r="E21" s="15">
        <v>80</v>
      </c>
      <c r="F21" s="15">
        <v>0</v>
      </c>
      <c r="G21" s="15">
        <v>0</v>
      </c>
      <c r="H21" s="15">
        <v>80</v>
      </c>
      <c r="I21" s="34"/>
      <c r="J21" s="15">
        <f t="shared" ref="J21" si="1">SUM(D21:H21)</f>
        <v>160</v>
      </c>
    </row>
    <row r="22" spans="2:10">
      <c r="B22" s="23"/>
      <c r="C22" s="28" t="s">
        <v>50</v>
      </c>
      <c r="D22" s="15">
        <v>0</v>
      </c>
      <c r="E22" s="15">
        <v>45</v>
      </c>
      <c r="F22" s="15">
        <v>0</v>
      </c>
      <c r="G22" s="15">
        <v>0</v>
      </c>
      <c r="H22" s="15">
        <v>45</v>
      </c>
      <c r="J22" s="15">
        <f t="shared" si="0"/>
        <v>90</v>
      </c>
    </row>
    <row r="23" spans="2:10">
      <c r="B23" s="23"/>
      <c r="C23" s="9" t="s">
        <v>14</v>
      </c>
      <c r="D23" s="16">
        <f>SUM(D16:D22)</f>
        <v>0</v>
      </c>
      <c r="E23" s="16">
        <f>SUM(E16:E22)</f>
        <v>1530.5</v>
      </c>
      <c r="F23" s="16">
        <f>SUM(F16:F22)</f>
        <v>0</v>
      </c>
      <c r="G23" s="16">
        <f>SUM(G16:G22)</f>
        <v>0</v>
      </c>
      <c r="H23" s="16">
        <f>SUM(H16:H22)</f>
        <v>1530.5</v>
      </c>
      <c r="J23" s="16">
        <f>SUM(J16:J22)</f>
        <v>3061</v>
      </c>
    </row>
    <row r="24" spans="2:10">
      <c r="B24" s="23"/>
      <c r="C24" s="14" t="s">
        <v>51</v>
      </c>
      <c r="D24" s="15"/>
      <c r="E24" s="10"/>
      <c r="F24" s="10"/>
      <c r="G24" s="10"/>
      <c r="H24" s="10"/>
      <c r="J24" s="15" t="s">
        <v>20</v>
      </c>
    </row>
    <row r="25" spans="2:10">
      <c r="B25" s="23"/>
      <c r="C25" s="25"/>
      <c r="D25" s="15"/>
      <c r="E25" s="10"/>
      <c r="F25" s="10"/>
      <c r="G25" s="10"/>
      <c r="H25" s="10"/>
      <c r="J25" s="15">
        <f>SUM(D25:H25)</f>
        <v>0</v>
      </c>
    </row>
    <row r="26" spans="2:10">
      <c r="B26" s="23" t="s">
        <v>52</v>
      </c>
      <c r="C26" s="27" t="s">
        <v>52</v>
      </c>
      <c r="D26" s="13" t="s">
        <v>37</v>
      </c>
      <c r="E26" s="10"/>
      <c r="F26" s="10"/>
      <c r="G26" s="10"/>
      <c r="H26" s="10"/>
      <c r="J26" s="15">
        <f t="shared" ref="J26:J47" si="2">SUM(D26:H26)</f>
        <v>0</v>
      </c>
    </row>
    <row r="27" spans="2:10">
      <c r="B27" s="23"/>
      <c r="C27" s="9" t="s">
        <v>15</v>
      </c>
      <c r="D27" s="12">
        <f>SUM(D25:D26)</f>
        <v>0</v>
      </c>
      <c r="E27" s="12">
        <f t="shared" ref="E27:H27" si="3">SUM(E25:E26)</f>
        <v>0</v>
      </c>
      <c r="F27" s="12">
        <f t="shared" si="3"/>
        <v>0</v>
      </c>
      <c r="G27" s="12">
        <f t="shared" si="3"/>
        <v>0</v>
      </c>
      <c r="H27" s="12">
        <f t="shared" si="3"/>
        <v>0</v>
      </c>
      <c r="J27" s="16">
        <f>SUM(J25:J26)</f>
        <v>0</v>
      </c>
    </row>
    <row r="28" spans="2:10">
      <c r="B28" s="23"/>
      <c r="C28" s="14" t="s">
        <v>53</v>
      </c>
      <c r="D28" s="13" t="s">
        <v>37</v>
      </c>
      <c r="E28" s="10"/>
      <c r="F28" s="10"/>
      <c r="G28" s="10"/>
      <c r="H28" s="10"/>
      <c r="J28" s="15"/>
    </row>
    <row r="29" spans="2:10" ht="29.1">
      <c r="B29" s="23"/>
      <c r="C29" s="25" t="s">
        <v>54</v>
      </c>
      <c r="D29" s="15">
        <v>100</v>
      </c>
      <c r="E29" s="15">
        <v>100</v>
      </c>
      <c r="F29" s="15">
        <v>100</v>
      </c>
      <c r="G29" s="15">
        <v>100</v>
      </c>
      <c r="H29" s="15">
        <v>100</v>
      </c>
      <c r="I29" s="34"/>
      <c r="J29" s="15">
        <f t="shared" si="2"/>
        <v>500</v>
      </c>
    </row>
    <row r="30" spans="2:10">
      <c r="B30" s="23"/>
      <c r="C30" s="25"/>
      <c r="D30" s="15"/>
      <c r="E30" s="11"/>
      <c r="F30" s="11"/>
      <c r="G30" s="11"/>
      <c r="H30" s="11"/>
      <c r="J30" s="15">
        <f t="shared" si="2"/>
        <v>0</v>
      </c>
    </row>
    <row r="31" spans="2:10">
      <c r="B31" s="23"/>
      <c r="C31" s="9" t="s">
        <v>16</v>
      </c>
      <c r="D31" s="16">
        <f>SUM(D29:D30)</f>
        <v>100</v>
      </c>
      <c r="E31" s="16">
        <f t="shared" ref="E31:H31" si="4">SUM(E29:E30)</f>
        <v>100</v>
      </c>
      <c r="F31" s="16">
        <f t="shared" si="4"/>
        <v>100</v>
      </c>
      <c r="G31" s="16">
        <f t="shared" si="4"/>
        <v>100</v>
      </c>
      <c r="H31" s="16">
        <f t="shared" si="4"/>
        <v>100</v>
      </c>
      <c r="J31" s="16">
        <f>SUM(J29:J30)</f>
        <v>500</v>
      </c>
    </row>
    <row r="32" spans="2:10" ht="12" customHeight="1">
      <c r="B32" s="23"/>
      <c r="C32" s="14" t="s">
        <v>55</v>
      </c>
      <c r="D32" s="13" t="s">
        <v>37</v>
      </c>
      <c r="E32" s="10"/>
      <c r="F32" s="10"/>
      <c r="G32" s="10"/>
      <c r="H32" s="10"/>
      <c r="J32" s="15"/>
    </row>
    <row r="33" spans="2:12" ht="46.5" customHeight="1">
      <c r="B33" s="23"/>
      <c r="C33" s="25" t="s">
        <v>56</v>
      </c>
      <c r="D33" s="15">
        <f>(146730*0.15)</f>
        <v>22009.5</v>
      </c>
      <c r="E33" s="15">
        <v>0</v>
      </c>
      <c r="F33" s="15">
        <v>0</v>
      </c>
      <c r="G33" s="15">
        <v>0</v>
      </c>
      <c r="H33" s="15">
        <v>0</v>
      </c>
      <c r="I33" s="34"/>
      <c r="J33" s="15">
        <f t="shared" si="2"/>
        <v>22009.5</v>
      </c>
    </row>
    <row r="34" spans="2:12">
      <c r="B34" s="23"/>
      <c r="C34" s="25" t="s">
        <v>57</v>
      </c>
      <c r="D34" s="15">
        <f>(19011*0.15)</f>
        <v>2851.65</v>
      </c>
      <c r="E34" s="15">
        <v>0</v>
      </c>
      <c r="F34" s="15">
        <v>0</v>
      </c>
      <c r="G34" s="15">
        <v>0</v>
      </c>
      <c r="H34" s="15">
        <v>0</v>
      </c>
      <c r="I34" s="34"/>
      <c r="J34" s="15">
        <f t="shared" si="2"/>
        <v>2851.65</v>
      </c>
    </row>
    <row r="35" spans="2:12" ht="29.1">
      <c r="B35" s="23"/>
      <c r="C35" s="25" t="s">
        <v>58</v>
      </c>
      <c r="D35" s="15">
        <f>(26460*0.15)</f>
        <v>3969</v>
      </c>
      <c r="E35" s="15">
        <v>0</v>
      </c>
      <c r="F35" s="15">
        <v>0</v>
      </c>
      <c r="G35" s="15">
        <v>0</v>
      </c>
      <c r="H35" s="15">
        <v>0</v>
      </c>
      <c r="I35" s="34"/>
      <c r="J35" s="15">
        <f t="shared" si="2"/>
        <v>3969</v>
      </c>
    </row>
    <row r="36" spans="2:12" ht="57.95">
      <c r="B36" s="23"/>
      <c r="C36" s="25" t="s">
        <v>59</v>
      </c>
      <c r="D36" s="15">
        <v>0</v>
      </c>
      <c r="E36" s="15">
        <v>30080</v>
      </c>
      <c r="F36" s="15">
        <v>30080</v>
      </c>
      <c r="G36" s="15">
        <v>0</v>
      </c>
      <c r="H36" s="15">
        <v>0</v>
      </c>
      <c r="I36" s="34"/>
      <c r="J36" s="15">
        <f>SUM(D36:H36)</f>
        <v>60160</v>
      </c>
    </row>
    <row r="37" spans="2:12">
      <c r="B37" s="23"/>
      <c r="C37" s="25" t="s">
        <v>57</v>
      </c>
      <c r="D37" s="15">
        <v>0</v>
      </c>
      <c r="E37" s="15">
        <v>0</v>
      </c>
      <c r="F37" s="15">
        <v>3900</v>
      </c>
      <c r="G37" s="15">
        <v>3900</v>
      </c>
      <c r="H37" s="15">
        <v>0</v>
      </c>
      <c r="I37" s="34"/>
      <c r="J37" s="15">
        <f>SUM(D37:H37)</f>
        <v>7800</v>
      </c>
      <c r="L37" s="76"/>
    </row>
    <row r="38" spans="2:12" ht="29.1">
      <c r="B38" s="23"/>
      <c r="C38" s="25" t="s">
        <v>58</v>
      </c>
      <c r="D38" s="15">
        <v>0</v>
      </c>
      <c r="E38" s="15">
        <v>5424</v>
      </c>
      <c r="F38" s="15">
        <v>5424</v>
      </c>
      <c r="G38" s="15">
        <v>0</v>
      </c>
      <c r="H38" s="15">
        <v>0</v>
      </c>
      <c r="I38" s="34"/>
      <c r="J38" s="15">
        <f>SUM(D38:H38)</f>
        <v>10848</v>
      </c>
      <c r="L38" s="76"/>
    </row>
    <row r="39" spans="2:12" ht="45.75" customHeight="1">
      <c r="B39" s="23"/>
      <c r="C39" s="25" t="s">
        <v>60</v>
      </c>
      <c r="D39" s="15">
        <v>0</v>
      </c>
      <c r="E39" s="15">
        <v>0</v>
      </c>
      <c r="F39" s="15">
        <v>90000</v>
      </c>
      <c r="G39" s="15">
        <v>90000</v>
      </c>
      <c r="H39" s="15">
        <v>0</v>
      </c>
      <c r="I39" s="34"/>
      <c r="J39" s="15">
        <f>SUM(D39:H39)</f>
        <v>180000</v>
      </c>
    </row>
    <row r="40" spans="2:12" ht="45.75" customHeight="1">
      <c r="B40" s="23"/>
      <c r="C40" s="25" t="s">
        <v>61</v>
      </c>
      <c r="D40" s="15">
        <v>12000</v>
      </c>
      <c r="E40" s="15">
        <v>0</v>
      </c>
      <c r="F40" s="15">
        <v>0</v>
      </c>
      <c r="G40" s="15">
        <v>0</v>
      </c>
      <c r="H40" s="15">
        <v>0</v>
      </c>
      <c r="I40" s="34"/>
      <c r="J40" s="15">
        <f>SUM(D40:H40)</f>
        <v>12000</v>
      </c>
    </row>
    <row r="41" spans="2:12" ht="15">
      <c r="B41" s="23"/>
      <c r="C41" s="25" t="s">
        <v>62</v>
      </c>
      <c r="D41" s="15">
        <f>SUM(J33:J39)*0.1</f>
        <v>28763.815000000002</v>
      </c>
      <c r="E41" s="15">
        <v>0</v>
      </c>
      <c r="F41" s="15">
        <v>0</v>
      </c>
      <c r="G41" s="15">
        <v>0</v>
      </c>
      <c r="H41" s="15">
        <v>0</v>
      </c>
      <c r="J41" s="15">
        <f t="shared" si="2"/>
        <v>28763.815000000002</v>
      </c>
    </row>
    <row r="42" spans="2:12">
      <c r="B42" s="23"/>
      <c r="C42" s="9" t="s">
        <v>17</v>
      </c>
      <c r="D42" s="16">
        <f>SUM(D33:D41)</f>
        <v>69593.964999999997</v>
      </c>
      <c r="E42" s="16">
        <f>SUM(E33:E41)</f>
        <v>35504</v>
      </c>
      <c r="F42" s="16">
        <f>SUM(F33:F41)</f>
        <v>129404</v>
      </c>
      <c r="G42" s="16">
        <f>SUM(G33:G41)</f>
        <v>93900</v>
      </c>
      <c r="H42" s="16">
        <f>SUM(H33:H41)</f>
        <v>0</v>
      </c>
      <c r="J42" s="16">
        <f>SUM(J33:J41)</f>
        <v>328401.96500000003</v>
      </c>
    </row>
    <row r="43" spans="2:12">
      <c r="B43" s="23"/>
      <c r="C43" s="14" t="s">
        <v>63</v>
      </c>
      <c r="D43" s="13" t="s">
        <v>37</v>
      </c>
      <c r="E43" s="10"/>
      <c r="F43" s="10"/>
      <c r="G43" s="10"/>
      <c r="H43" s="10"/>
      <c r="J43" s="15"/>
    </row>
    <row r="44" spans="2:12" ht="15">
      <c r="B44" s="23"/>
      <c r="C44" s="25"/>
      <c r="D44" s="15"/>
      <c r="E44" s="43"/>
      <c r="F44" s="43"/>
      <c r="G44" s="43"/>
      <c r="H44" s="43"/>
      <c r="J44" s="15">
        <f t="shared" si="2"/>
        <v>0</v>
      </c>
    </row>
    <row r="45" spans="2:12">
      <c r="B45" s="23"/>
      <c r="C45" s="10"/>
      <c r="D45" s="15"/>
      <c r="E45" s="11"/>
      <c r="F45" s="11"/>
      <c r="G45" s="11"/>
      <c r="H45" s="11"/>
      <c r="J45" s="15">
        <f t="shared" si="2"/>
        <v>0</v>
      </c>
    </row>
    <row r="46" spans="2:12">
      <c r="B46" s="24"/>
      <c r="C46" s="9" t="s">
        <v>18</v>
      </c>
      <c r="D46" s="16">
        <f>SUM(D44:D45)</f>
        <v>0</v>
      </c>
      <c r="E46" s="16">
        <f>SUM(E44:E45)</f>
        <v>0</v>
      </c>
      <c r="F46" s="16">
        <f>SUM(F44:F45)</f>
        <v>0</v>
      </c>
      <c r="G46" s="16">
        <f>SUM(G44:G45)</f>
        <v>0</v>
      </c>
      <c r="H46" s="16">
        <f>SUM(H44:H45)</f>
        <v>0</v>
      </c>
      <c r="J46" s="16">
        <f>SUM(J44:J45)</f>
        <v>0</v>
      </c>
    </row>
    <row r="47" spans="2:12">
      <c r="B47" s="24"/>
      <c r="C47" s="9" t="s">
        <v>19</v>
      </c>
      <c r="D47" s="16">
        <f>SUM(D46,D42,D31,D27,D23,D14,D11)</f>
        <v>146533.965</v>
      </c>
      <c r="E47" s="16">
        <f>SUM(E46,E42,E31,E27,E23,E14,E11)</f>
        <v>117034.5</v>
      </c>
      <c r="F47" s="16">
        <f>SUM(F46,F42,F31,F27,F23,F14,F11)</f>
        <v>212464</v>
      </c>
      <c r="G47" s="16">
        <f>SUM(G46,G42,G31,G27,G23,G14,G11)</f>
        <v>180020</v>
      </c>
      <c r="H47" s="16">
        <f>SUM(H46,H42,H31,H27,H23,H14,H11)</f>
        <v>90710.5</v>
      </c>
      <c r="J47" s="16">
        <f t="shared" si="2"/>
        <v>746762.96499999997</v>
      </c>
    </row>
    <row r="48" spans="2:12">
      <c r="B48" s="6"/>
      <c r="D48"/>
      <c r="E48"/>
      <c r="H48"/>
      <c r="I48"/>
      <c r="J48" t="s">
        <v>20</v>
      </c>
    </row>
    <row r="49" spans="2:10" ht="29.1">
      <c r="B49" s="67" t="s">
        <v>64</v>
      </c>
      <c r="C49" s="17" t="s">
        <v>64</v>
      </c>
      <c r="D49" s="18"/>
      <c r="E49" s="18"/>
      <c r="F49" s="18"/>
      <c r="G49" s="18"/>
      <c r="H49" s="18"/>
      <c r="I49"/>
      <c r="J49" s="18" t="s">
        <v>20</v>
      </c>
    </row>
    <row r="50" spans="2:10" ht="15">
      <c r="B50" s="23"/>
      <c r="C50" s="70" t="s">
        <v>65</v>
      </c>
      <c r="D50" s="83">
        <f>D47*0.0165</f>
        <v>2417.8104225000002</v>
      </c>
      <c r="E50" s="83">
        <f>E47*0.0165</f>
        <v>1931.06925</v>
      </c>
      <c r="F50" s="83">
        <f>F47*0.0165</f>
        <v>3505.6559999999999</v>
      </c>
      <c r="G50" s="83">
        <f>G47*0.0165</f>
        <v>2970.33</v>
      </c>
      <c r="H50" s="83">
        <f>H47*0.0165</f>
        <v>1496.72325</v>
      </c>
      <c r="J50" s="15">
        <f>SUM(D50:H50)</f>
        <v>12321.588922499999</v>
      </c>
    </row>
    <row r="51" spans="2:10">
      <c r="B51" s="23"/>
      <c r="C51" s="25"/>
      <c r="D51" s="13"/>
      <c r="E51" s="10"/>
      <c r="F51" s="10"/>
      <c r="G51" s="10"/>
      <c r="H51" s="10"/>
      <c r="J51" s="15">
        <f t="shared" ref="J51" si="5">SUM(D51:H51)</f>
        <v>0</v>
      </c>
    </row>
    <row r="52" spans="2:10">
      <c r="B52" s="24"/>
      <c r="C52" s="9" t="s">
        <v>21</v>
      </c>
      <c r="D52" s="16">
        <f>SUM(D50:D51)</f>
        <v>2417.8104225000002</v>
      </c>
      <c r="E52" s="16">
        <f t="shared" ref="E52:H52" si="6">SUM(E50:E51)</f>
        <v>1931.06925</v>
      </c>
      <c r="F52" s="16">
        <f t="shared" si="6"/>
        <v>3505.6559999999999</v>
      </c>
      <c r="G52" s="16">
        <f t="shared" si="6"/>
        <v>2970.33</v>
      </c>
      <c r="H52" s="16">
        <f t="shared" si="6"/>
        <v>1496.72325</v>
      </c>
      <c r="J52" s="16">
        <f>SUM(J50:J51)</f>
        <v>12321.588922499999</v>
      </c>
    </row>
    <row r="53" spans="2:10" ht="15" thickBot="1">
      <c r="B53" s="6"/>
      <c r="D53"/>
      <c r="E53"/>
      <c r="H53"/>
      <c r="I53"/>
      <c r="J53" t="s">
        <v>20</v>
      </c>
    </row>
    <row r="54" spans="2:10" s="1" customFormat="1" ht="29.45" thickBot="1">
      <c r="B54" s="19" t="s">
        <v>22</v>
      </c>
      <c r="C54" s="19"/>
      <c r="D54" s="20">
        <f>SUM(D52,D47)</f>
        <v>148951.77542250001</v>
      </c>
      <c r="E54" s="20">
        <f t="shared" ref="E54:J54" si="7">SUM(E52,E47)</f>
        <v>118965.56925</v>
      </c>
      <c r="F54" s="20">
        <f t="shared" si="7"/>
        <v>215969.65599999999</v>
      </c>
      <c r="G54" s="20">
        <f t="shared" si="7"/>
        <v>182990.33</v>
      </c>
      <c r="H54" s="20">
        <f t="shared" si="7"/>
        <v>92207.223249999995</v>
      </c>
      <c r="I54" s="7"/>
      <c r="J54" s="20">
        <f t="shared" si="7"/>
        <v>759084.5539225</v>
      </c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</sheetData>
  <pageMargins left="0.7" right="0.7" top="0.75" bottom="0.75" header="0.3" footer="0.3"/>
  <pageSetup scale="97" fitToHeight="0" orientation="landscape" r:id="rId1"/>
  <ignoredErrors>
    <ignoredError sqref="J29 J8 J33:J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8"/>
  <sheetViews>
    <sheetView showGridLines="0" topLeftCell="A46" zoomScale="85" zoomScaleNormal="85" workbookViewId="0">
      <selection activeCell="J51" sqref="J51"/>
    </sheetView>
  </sheetViews>
  <sheetFormatPr defaultColWidth="9.140625" defaultRowHeight="14.4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45">
      <c r="B2" s="29" t="s">
        <v>34</v>
      </c>
    </row>
    <row r="3" spans="2:39">
      <c r="B3" s="5" t="s">
        <v>35</v>
      </c>
    </row>
    <row r="4" spans="2:39">
      <c r="B4" s="5"/>
    </row>
    <row r="5" spans="2:39" ht="18.600000000000001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 spans="2:39" ht="29.1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42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customHeight="1">
      <c r="B8" s="23"/>
      <c r="C8" s="25" t="s">
        <v>38</v>
      </c>
      <c r="D8" s="15">
        <v>13000</v>
      </c>
      <c r="E8" s="15">
        <v>13500</v>
      </c>
      <c r="F8" s="15">
        <v>14000</v>
      </c>
      <c r="G8" s="15">
        <v>14500</v>
      </c>
      <c r="H8" s="15">
        <v>15000</v>
      </c>
      <c r="I8" s="34"/>
      <c r="J8" s="15">
        <f>SUM(D8:H8)</f>
        <v>70000</v>
      </c>
    </row>
    <row r="9" spans="2:39" ht="29.1">
      <c r="B9" s="23"/>
      <c r="C9" s="25" t="s">
        <v>40</v>
      </c>
      <c r="D9" s="15">
        <v>11000</v>
      </c>
      <c r="E9" s="15">
        <v>11500</v>
      </c>
      <c r="F9" s="15">
        <v>12000</v>
      </c>
      <c r="G9" s="15">
        <v>12500</v>
      </c>
      <c r="H9" s="15">
        <v>13000</v>
      </c>
      <c r="J9" s="15">
        <f>SUM(D9:H9)</f>
        <v>60000</v>
      </c>
    </row>
    <row r="10" spans="2:39">
      <c r="B10" s="23"/>
      <c r="C10" s="9" t="s">
        <v>12</v>
      </c>
      <c r="D10" s="16">
        <f>SUM(D8:D9)</f>
        <v>24000</v>
      </c>
      <c r="E10" s="16">
        <f>SUM(E8:E9)</f>
        <v>25000</v>
      </c>
      <c r="F10" s="16">
        <f>SUM(F8:F9)</f>
        <v>26000</v>
      </c>
      <c r="G10" s="16">
        <f>SUM(G8:G9)</f>
        <v>27000</v>
      </c>
      <c r="H10" s="16">
        <f>SUM(H8:H9)</f>
        <v>28000</v>
      </c>
      <c r="I10" s="7">
        <f>SUM(I8:I9)</f>
        <v>0</v>
      </c>
      <c r="J10" s="16">
        <f>SUM(J8:J9)</f>
        <v>130000</v>
      </c>
    </row>
    <row r="11" spans="2:39">
      <c r="B11" s="23"/>
      <c r="C11" s="14" t="s">
        <v>41</v>
      </c>
      <c r="D11" s="13" t="s">
        <v>37</v>
      </c>
      <c r="E11" s="10"/>
      <c r="F11" s="10"/>
      <c r="G11" s="10"/>
      <c r="H11" s="10"/>
      <c r="J11" s="8" t="s">
        <v>37</v>
      </c>
    </row>
    <row r="12" spans="2:39">
      <c r="B12" s="23"/>
      <c r="C12" s="25" t="s">
        <v>42</v>
      </c>
      <c r="D12" s="15">
        <f>0.36*SUM(D8:D9)</f>
        <v>8640</v>
      </c>
      <c r="E12" s="15">
        <f>0.36*SUM(E8:E9)</f>
        <v>9000</v>
      </c>
      <c r="F12" s="15">
        <f>0.36*SUM(F8:F9)</f>
        <v>9360</v>
      </c>
      <c r="G12" s="15">
        <f>0.36*SUM(G8:G9)</f>
        <v>9720</v>
      </c>
      <c r="H12" s="15">
        <f>0.36*SUM(H8:H9)</f>
        <v>10080</v>
      </c>
      <c r="J12" s="15">
        <f>SUM(D12:H12)</f>
        <v>46800</v>
      </c>
    </row>
    <row r="13" spans="2:39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39">
      <c r="B14" s="23"/>
      <c r="C14" s="9" t="s">
        <v>13</v>
      </c>
      <c r="D14" s="16">
        <f>SUM(D12:D13)</f>
        <v>8640</v>
      </c>
      <c r="E14" s="16">
        <f>SUM(E12:E13)</f>
        <v>9000</v>
      </c>
      <c r="F14" s="16">
        <f>SUM(F12:F13)</f>
        <v>9360</v>
      </c>
      <c r="G14" s="16">
        <f>SUM(G12:G13)</f>
        <v>9720</v>
      </c>
      <c r="H14" s="16">
        <f>SUM(H12:H13)</f>
        <v>10080</v>
      </c>
      <c r="I14" s="7">
        <f>SUM(I12:I13)</f>
        <v>0</v>
      </c>
      <c r="J14" s="16">
        <f>SUM(J12:J13)</f>
        <v>46800</v>
      </c>
    </row>
    <row r="15" spans="2:39">
      <c r="B15" s="23"/>
      <c r="C15" s="14" t="s">
        <v>43</v>
      </c>
      <c r="D15" s="13" t="s">
        <v>37</v>
      </c>
      <c r="E15" s="10"/>
      <c r="F15" s="10"/>
      <c r="G15" s="10"/>
      <c r="H15" s="10"/>
      <c r="J15" s="8" t="s">
        <v>37</v>
      </c>
    </row>
    <row r="16" spans="2:39">
      <c r="B16" s="23"/>
      <c r="C16" s="13" t="s">
        <v>44</v>
      </c>
      <c r="D16" s="15"/>
      <c r="E16" s="11"/>
      <c r="F16" s="11"/>
      <c r="G16" s="11"/>
      <c r="H16" s="11"/>
      <c r="J16" s="15">
        <f>SUM(D16:H16)</f>
        <v>0</v>
      </c>
    </row>
    <row r="17" spans="2:10">
      <c r="B17" s="23"/>
      <c r="C17" s="28" t="s">
        <v>45</v>
      </c>
      <c r="D17" s="15">
        <v>400</v>
      </c>
      <c r="E17" s="15">
        <v>0</v>
      </c>
      <c r="F17" s="15">
        <v>0</v>
      </c>
      <c r="G17" s="15">
        <v>400</v>
      </c>
      <c r="H17" s="15">
        <v>0</v>
      </c>
      <c r="J17" s="15">
        <f t="shared" ref="J17:J21" si="1">SUM(D17:H17)</f>
        <v>800</v>
      </c>
    </row>
    <row r="18" spans="2:10" ht="29.1">
      <c r="B18" s="23"/>
      <c r="C18" s="28" t="s">
        <v>46</v>
      </c>
      <c r="D18" s="15">
        <v>50</v>
      </c>
      <c r="E18" s="15">
        <v>0</v>
      </c>
      <c r="F18" s="15">
        <v>0</v>
      </c>
      <c r="G18" s="15">
        <v>50</v>
      </c>
      <c r="H18" s="15">
        <v>0</v>
      </c>
      <c r="J18" s="15">
        <f t="shared" si="1"/>
        <v>100</v>
      </c>
    </row>
    <row r="19" spans="2:10">
      <c r="B19" s="23"/>
      <c r="C19" s="25" t="s">
        <v>47</v>
      </c>
      <c r="D19" s="15">
        <v>600</v>
      </c>
      <c r="E19" s="15">
        <v>0</v>
      </c>
      <c r="F19" s="15">
        <v>0</v>
      </c>
      <c r="G19" s="15">
        <v>600</v>
      </c>
      <c r="H19" s="15">
        <v>0</v>
      </c>
      <c r="J19" s="15">
        <f t="shared" si="1"/>
        <v>1200</v>
      </c>
    </row>
    <row r="20" spans="2:10" ht="29.1">
      <c r="B20" s="23"/>
      <c r="C20" s="28" t="s">
        <v>48</v>
      </c>
      <c r="D20" s="15">
        <f>79*4.5</f>
        <v>355.5</v>
      </c>
      <c r="E20" s="15">
        <v>0</v>
      </c>
      <c r="F20" s="15">
        <v>0</v>
      </c>
      <c r="G20" s="15">
        <f>79*4.5</f>
        <v>355.5</v>
      </c>
      <c r="H20" s="15">
        <v>0</v>
      </c>
      <c r="J20" s="15">
        <f t="shared" si="1"/>
        <v>711</v>
      </c>
    </row>
    <row r="21" spans="2:10">
      <c r="B21" s="23"/>
      <c r="C21" s="28" t="s">
        <v>49</v>
      </c>
      <c r="D21" s="15">
        <v>80</v>
      </c>
      <c r="E21" s="15">
        <v>0</v>
      </c>
      <c r="F21" s="15">
        <v>0</v>
      </c>
      <c r="G21" s="15">
        <v>80</v>
      </c>
      <c r="H21" s="15">
        <v>0</v>
      </c>
      <c r="J21" s="15">
        <f t="shared" si="1"/>
        <v>160</v>
      </c>
    </row>
    <row r="22" spans="2:10">
      <c r="B22" s="23"/>
      <c r="C22" s="28" t="s">
        <v>50</v>
      </c>
      <c r="D22" s="15">
        <v>45</v>
      </c>
      <c r="E22" s="15">
        <v>0</v>
      </c>
      <c r="F22" s="15">
        <v>0</v>
      </c>
      <c r="G22" s="15">
        <v>45</v>
      </c>
      <c r="H22" s="15">
        <v>0</v>
      </c>
      <c r="I22" s="34">
        <v>2000</v>
      </c>
      <c r="J22" s="15">
        <f>SUM(D22:H22)</f>
        <v>90</v>
      </c>
    </row>
    <row r="23" spans="2:10">
      <c r="B23" s="23"/>
      <c r="C23" s="9" t="s">
        <v>66</v>
      </c>
      <c r="D23" s="16">
        <f>SUM(D16:D22)</f>
        <v>1530.5</v>
      </c>
      <c r="E23" s="16">
        <f>SUM(E16:E22)</f>
        <v>0</v>
      </c>
      <c r="F23" s="16">
        <f>SUM(F16:F22)</f>
        <v>0</v>
      </c>
      <c r="G23" s="16">
        <f>SUM(G16:G22)</f>
        <v>1530.5</v>
      </c>
      <c r="H23" s="16">
        <f>SUM(H16:H22)</f>
        <v>0</v>
      </c>
      <c r="J23" s="16">
        <f>SUM(J16:J22)</f>
        <v>3061</v>
      </c>
    </row>
    <row r="24" spans="2:10">
      <c r="B24" s="23"/>
      <c r="C24" s="14" t="s">
        <v>51</v>
      </c>
      <c r="D24" s="15"/>
      <c r="E24" s="10"/>
      <c r="F24" s="10"/>
      <c r="G24" s="10"/>
      <c r="H24" s="10"/>
      <c r="J24" s="15" t="s">
        <v>20</v>
      </c>
    </row>
    <row r="25" spans="2:10" ht="43.5">
      <c r="B25" s="23"/>
      <c r="C25" s="25" t="s">
        <v>67</v>
      </c>
      <c r="D25" s="15">
        <f>5*55000</f>
        <v>275000</v>
      </c>
      <c r="E25" s="15">
        <v>0</v>
      </c>
      <c r="F25" s="15">
        <v>0</v>
      </c>
      <c r="G25" s="15">
        <v>0</v>
      </c>
      <c r="H25" s="15">
        <v>0</v>
      </c>
      <c r="J25" s="15">
        <f>SUM(D25:H25)</f>
        <v>275000</v>
      </c>
    </row>
    <row r="26" spans="2:10" ht="29.1">
      <c r="B26" s="23"/>
      <c r="C26" s="25" t="s">
        <v>68</v>
      </c>
      <c r="D26" s="15">
        <f>11*15000</f>
        <v>165000</v>
      </c>
      <c r="E26" s="15">
        <v>0</v>
      </c>
      <c r="F26" s="15">
        <v>0</v>
      </c>
      <c r="G26" s="15">
        <v>0</v>
      </c>
      <c r="H26" s="15">
        <v>0</v>
      </c>
      <c r="I26" s="7">
        <v>1</v>
      </c>
      <c r="J26" s="15">
        <f>SUM(D26:H26)</f>
        <v>165000</v>
      </c>
    </row>
    <row r="27" spans="2:10">
      <c r="B27" s="23"/>
      <c r="C27" s="25" t="s">
        <v>69</v>
      </c>
      <c r="D27" s="15">
        <v>120000</v>
      </c>
      <c r="E27" s="15">
        <v>0</v>
      </c>
      <c r="F27" s="15">
        <v>0</v>
      </c>
      <c r="G27" s="15">
        <v>0</v>
      </c>
      <c r="H27" s="15">
        <v>0</v>
      </c>
      <c r="I27" s="7">
        <v>1</v>
      </c>
      <c r="J27" s="15">
        <f>SUM(D27:H27)</f>
        <v>120000</v>
      </c>
    </row>
    <row r="28" spans="2:10">
      <c r="B28" s="23"/>
      <c r="C28" s="25" t="s">
        <v>70</v>
      </c>
      <c r="D28" s="15">
        <v>45000</v>
      </c>
      <c r="E28" s="15">
        <v>0</v>
      </c>
      <c r="F28" s="15">
        <v>0</v>
      </c>
      <c r="G28" s="15">
        <v>0</v>
      </c>
      <c r="H28" s="15">
        <v>0</v>
      </c>
      <c r="J28" s="15">
        <f>SUM(D28:H28)</f>
        <v>45000</v>
      </c>
    </row>
    <row r="29" spans="2:10">
      <c r="B29" s="23"/>
      <c r="C29" s="25" t="s">
        <v>71</v>
      </c>
      <c r="D29" s="15">
        <v>60000</v>
      </c>
      <c r="E29" s="15">
        <v>0</v>
      </c>
      <c r="F29" s="15">
        <v>0</v>
      </c>
      <c r="G29" s="15">
        <v>0</v>
      </c>
      <c r="H29" s="15">
        <v>0</v>
      </c>
      <c r="J29" s="15">
        <f>SUM(D29:H29)</f>
        <v>60000</v>
      </c>
    </row>
    <row r="30" spans="2:10">
      <c r="B30" s="23"/>
      <c r="C30" s="25"/>
      <c r="D30" s="15"/>
      <c r="E30" s="10"/>
      <c r="F30" s="10"/>
      <c r="G30" s="10"/>
      <c r="H30" s="10"/>
      <c r="J30" s="15"/>
    </row>
    <row r="31" spans="2:10">
      <c r="B31" s="23"/>
      <c r="C31" s="9" t="s">
        <v>15</v>
      </c>
      <c r="D31" s="12">
        <f>SUM(D25:D30)</f>
        <v>665000</v>
      </c>
      <c r="E31" s="12">
        <f>SUM(E25:E30)</f>
        <v>0</v>
      </c>
      <c r="F31" s="12">
        <f>SUM(F25:F30)</f>
        <v>0</v>
      </c>
      <c r="G31" s="12">
        <f>SUM(G25:G30)</f>
        <v>0</v>
      </c>
      <c r="H31" s="12">
        <f>SUM(H25:H30)</f>
        <v>0</v>
      </c>
      <c r="J31" s="16">
        <f>SUM(J26:J30)</f>
        <v>390000</v>
      </c>
    </row>
    <row r="32" spans="2:10">
      <c r="B32" s="23"/>
      <c r="C32" s="14" t="s">
        <v>53</v>
      </c>
      <c r="D32" s="13" t="s">
        <v>37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4">
        <v>5000</v>
      </c>
      <c r="J33" s="15">
        <f t="shared" ref="J33:J56" si="2">SUM(D33:H33)</f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2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3">SUM(E33:E34)</f>
        <v>0</v>
      </c>
      <c r="F35" s="16">
        <f t="shared" si="3"/>
        <v>0</v>
      </c>
      <c r="G35" s="16">
        <f t="shared" si="3"/>
        <v>0</v>
      </c>
      <c r="H35" s="16">
        <f t="shared" si="3"/>
        <v>0</v>
      </c>
      <c r="J35" s="16">
        <f>SUM(J33:J34)</f>
        <v>0</v>
      </c>
    </row>
    <row r="36" spans="2:10">
      <c r="B36" s="23"/>
      <c r="C36" s="14" t="s">
        <v>55</v>
      </c>
      <c r="D36" s="13" t="s">
        <v>37</v>
      </c>
      <c r="E36" s="10"/>
      <c r="F36" s="10"/>
      <c r="G36" s="10"/>
      <c r="H36" s="10"/>
      <c r="J36" s="15"/>
    </row>
    <row r="37" spans="2:10" ht="29.1">
      <c r="B37" s="23"/>
      <c r="C37" s="13" t="s">
        <v>72</v>
      </c>
      <c r="D37" s="15">
        <v>32000</v>
      </c>
      <c r="E37" s="15"/>
      <c r="F37" s="15"/>
      <c r="G37" s="15"/>
      <c r="H37" s="15"/>
      <c r="I37" s="34"/>
      <c r="J37" s="15">
        <f t="shared" si="2"/>
        <v>32000</v>
      </c>
    </row>
    <row r="38" spans="2:10" ht="29.1">
      <c r="B38" s="23"/>
      <c r="C38" s="13" t="s">
        <v>73</v>
      </c>
      <c r="D38" s="15">
        <v>20000</v>
      </c>
      <c r="E38" s="15"/>
      <c r="F38" s="15"/>
      <c r="G38" s="15"/>
      <c r="H38" s="15"/>
      <c r="I38" s="34"/>
      <c r="J38" s="15">
        <f t="shared" ref="J38:J45" si="4">SUM(D38:H38)</f>
        <v>20000</v>
      </c>
    </row>
    <row r="39" spans="2:10" ht="43.5">
      <c r="B39" s="23"/>
      <c r="C39" s="13" t="s">
        <v>74</v>
      </c>
      <c r="D39" s="15">
        <v>25000</v>
      </c>
      <c r="E39" s="15"/>
      <c r="F39" s="15"/>
      <c r="G39" s="15"/>
      <c r="H39" s="15"/>
      <c r="I39" s="34"/>
      <c r="J39" s="15">
        <f t="shared" si="4"/>
        <v>25000</v>
      </c>
    </row>
    <row r="40" spans="2:10" ht="29.1">
      <c r="B40" s="23"/>
      <c r="C40" s="13" t="s">
        <v>75</v>
      </c>
      <c r="D40" s="15">
        <v>25000</v>
      </c>
      <c r="E40" s="15"/>
      <c r="F40" s="15"/>
      <c r="G40" s="15"/>
      <c r="H40" s="15"/>
      <c r="I40" s="34"/>
      <c r="J40" s="15">
        <f t="shared" si="4"/>
        <v>25000</v>
      </c>
    </row>
    <row r="41" spans="2:10" ht="29.1">
      <c r="B41" s="23"/>
      <c r="C41" s="13" t="s">
        <v>76</v>
      </c>
      <c r="D41" s="15">
        <v>25000</v>
      </c>
      <c r="E41" s="15"/>
      <c r="F41" s="15"/>
      <c r="G41" s="15"/>
      <c r="H41" s="15"/>
      <c r="I41" s="34"/>
      <c r="J41" s="15">
        <f t="shared" si="4"/>
        <v>25000</v>
      </c>
    </row>
    <row r="42" spans="2:10" ht="29.1">
      <c r="B42" s="23"/>
      <c r="C42" s="13" t="s">
        <v>77</v>
      </c>
      <c r="D42" s="15">
        <v>30000</v>
      </c>
      <c r="E42" s="15"/>
      <c r="F42" s="15"/>
      <c r="G42" s="15"/>
      <c r="H42" s="15"/>
      <c r="I42" s="34"/>
      <c r="J42" s="15">
        <f t="shared" si="4"/>
        <v>30000</v>
      </c>
    </row>
    <row r="43" spans="2:10" ht="29.1">
      <c r="B43" s="23"/>
      <c r="C43" s="13" t="s">
        <v>78</v>
      </c>
      <c r="D43" s="15">
        <v>25000</v>
      </c>
      <c r="E43" s="15"/>
      <c r="F43" s="15"/>
      <c r="G43" s="15"/>
      <c r="H43" s="15"/>
      <c r="I43" s="34"/>
      <c r="J43" s="15">
        <f t="shared" si="4"/>
        <v>25000</v>
      </c>
    </row>
    <row r="44" spans="2:10" ht="29.1">
      <c r="B44" s="23"/>
      <c r="C44" s="13" t="s">
        <v>79</v>
      </c>
      <c r="D44" s="15">
        <v>20000</v>
      </c>
      <c r="E44" s="15"/>
      <c r="F44" s="15"/>
      <c r="G44" s="15"/>
      <c r="H44" s="15"/>
      <c r="I44" s="34"/>
      <c r="J44" s="15">
        <f t="shared" si="4"/>
        <v>20000</v>
      </c>
    </row>
    <row r="45" spans="2:10" ht="29.1">
      <c r="B45" s="23"/>
      <c r="C45" s="13" t="s">
        <v>80</v>
      </c>
      <c r="D45" s="15">
        <v>35000</v>
      </c>
      <c r="E45" s="15"/>
      <c r="F45" s="15"/>
      <c r="G45" s="15"/>
      <c r="H45" s="15"/>
      <c r="I45" s="34"/>
      <c r="J45" s="15">
        <f t="shared" si="4"/>
        <v>35000</v>
      </c>
    </row>
    <row r="46" spans="2:10" ht="43.5">
      <c r="B46" s="23"/>
      <c r="C46" s="75" t="s">
        <v>81</v>
      </c>
      <c r="D46" s="15">
        <v>30000</v>
      </c>
      <c r="E46" s="15"/>
      <c r="F46" s="15"/>
      <c r="G46" s="15"/>
      <c r="H46" s="15"/>
      <c r="I46" s="34"/>
      <c r="J46" s="15">
        <f t="shared" si="2"/>
        <v>30000</v>
      </c>
    </row>
    <row r="47" spans="2:10" ht="43.5">
      <c r="B47" s="73"/>
      <c r="C47" s="72" t="s">
        <v>82</v>
      </c>
      <c r="D47" s="74">
        <v>35000</v>
      </c>
      <c r="E47" s="15"/>
      <c r="F47" s="15"/>
      <c r="G47" s="15"/>
      <c r="H47" s="15"/>
      <c r="I47" s="34"/>
      <c r="J47" s="15">
        <f t="shared" si="2"/>
        <v>35000</v>
      </c>
    </row>
    <row r="48" spans="2:10" ht="29.1">
      <c r="B48" s="23"/>
      <c r="C48" s="58" t="s">
        <v>83</v>
      </c>
      <c r="D48" s="15">
        <f>5000*16</f>
        <v>80000</v>
      </c>
      <c r="E48" s="15"/>
      <c r="F48" s="15"/>
      <c r="G48" s="15"/>
      <c r="H48" s="15"/>
      <c r="I48" s="34"/>
      <c r="J48" s="15">
        <f t="shared" si="2"/>
        <v>80000</v>
      </c>
    </row>
    <row r="49" spans="2:10" ht="15">
      <c r="B49" s="23"/>
      <c r="C49" s="25" t="s">
        <v>61</v>
      </c>
      <c r="D49" s="15">
        <v>0</v>
      </c>
      <c r="E49" s="15">
        <v>12000</v>
      </c>
      <c r="F49" s="15">
        <v>0</v>
      </c>
      <c r="G49" s="15">
        <v>0</v>
      </c>
      <c r="H49" s="15">
        <v>0</v>
      </c>
      <c r="I49" s="34"/>
      <c r="J49" s="15">
        <f t="shared" si="2"/>
        <v>12000</v>
      </c>
    </row>
    <row r="50" spans="2:10">
      <c r="B50" s="23"/>
      <c r="C50" s="25" t="s">
        <v>84</v>
      </c>
      <c r="D50" s="15">
        <f>0.1*SUM(J37:J47)</f>
        <v>30200</v>
      </c>
      <c r="E50" s="11"/>
      <c r="F50" s="11"/>
      <c r="G50" s="11"/>
      <c r="H50" s="11"/>
      <c r="J50" s="15">
        <f t="shared" si="2"/>
        <v>30200</v>
      </c>
    </row>
    <row r="51" spans="2:10">
      <c r="B51" s="23"/>
      <c r="C51" s="9" t="s">
        <v>17</v>
      </c>
      <c r="D51" s="16">
        <f>SUM(D37:D50)</f>
        <v>412200</v>
      </c>
      <c r="E51" s="16">
        <f>SUM(E37:E50)</f>
        <v>12000</v>
      </c>
      <c r="F51" s="16">
        <f>SUM(F37:F50)</f>
        <v>0</v>
      </c>
      <c r="G51" s="16">
        <f>SUM(G37:G50)</f>
        <v>0</v>
      </c>
      <c r="H51" s="16">
        <f>SUM(H37:H50)</f>
        <v>0</v>
      </c>
      <c r="J51" s="16">
        <f>SUM(J37:J50)</f>
        <v>424200</v>
      </c>
    </row>
    <row r="52" spans="2:10">
      <c r="B52" s="23"/>
      <c r="C52" s="14" t="s">
        <v>63</v>
      </c>
      <c r="D52" s="13" t="s">
        <v>37</v>
      </c>
      <c r="E52" s="10"/>
      <c r="F52" s="10"/>
      <c r="G52" s="10"/>
      <c r="H52" s="10"/>
      <c r="J52" s="15"/>
    </row>
    <row r="53" spans="2:10" ht="15">
      <c r="B53" s="23"/>
      <c r="C53" s="25"/>
      <c r="D53" s="15"/>
      <c r="E53" s="15"/>
      <c r="F53" s="15"/>
      <c r="G53" s="15"/>
      <c r="H53" s="15"/>
      <c r="I53" s="34">
        <v>375000</v>
      </c>
      <c r="J53" s="15">
        <f t="shared" si="2"/>
        <v>0</v>
      </c>
    </row>
    <row r="54" spans="2:10">
      <c r="B54" s="23"/>
      <c r="C54" s="10"/>
      <c r="D54" s="15"/>
      <c r="E54" s="11"/>
      <c r="F54" s="11"/>
      <c r="G54" s="11"/>
      <c r="H54" s="11"/>
      <c r="J54" s="15">
        <f t="shared" si="2"/>
        <v>0</v>
      </c>
    </row>
    <row r="55" spans="2:10">
      <c r="B55" s="24"/>
      <c r="C55" s="9" t="s">
        <v>18</v>
      </c>
      <c r="D55" s="16">
        <f>SUM(D53:D54)</f>
        <v>0</v>
      </c>
      <c r="E55" s="16">
        <f>SUM(E53:E54)</f>
        <v>0</v>
      </c>
      <c r="F55" s="16">
        <f>SUM(F53:F54)</f>
        <v>0</v>
      </c>
      <c r="G55" s="16">
        <f>SUM(G53:G54)</f>
        <v>0</v>
      </c>
      <c r="H55" s="16">
        <f>SUM(H53:H54)</f>
        <v>0</v>
      </c>
      <c r="J55" s="16">
        <f>SUM(J53:J54)</f>
        <v>0</v>
      </c>
    </row>
    <row r="56" spans="2:10">
      <c r="B56" s="24"/>
      <c r="C56" s="9" t="s">
        <v>19</v>
      </c>
      <c r="D56" s="16">
        <f>SUM(D55,D51,D35,D31,D23,D14,D10)</f>
        <v>1111370.5</v>
      </c>
      <c r="E56" s="16">
        <f>SUM(E55,E51,E35,E31,E23,E14,E10)</f>
        <v>46000</v>
      </c>
      <c r="F56" s="16">
        <f>SUM(F55,F51,F35,F31,F23,F14,F10)</f>
        <v>35360</v>
      </c>
      <c r="G56" s="16">
        <f>SUM(G55,G51,G35,G31,G23,G14,G10)</f>
        <v>38250.5</v>
      </c>
      <c r="H56" s="16">
        <f>SUM(H55,H51,H35,H31,H23,H14,H10)</f>
        <v>38080</v>
      </c>
      <c r="J56" s="16">
        <f t="shared" si="2"/>
        <v>1269061</v>
      </c>
    </row>
    <row r="57" spans="2:10">
      <c r="B57" s="6"/>
      <c r="D57"/>
      <c r="E57"/>
      <c r="H57"/>
      <c r="I57"/>
      <c r="J57" t="s">
        <v>20</v>
      </c>
    </row>
    <row r="58" spans="2:10">
      <c r="B58" s="22" t="s">
        <v>64</v>
      </c>
      <c r="C58" s="17" t="s">
        <v>64</v>
      </c>
      <c r="D58" s="18"/>
      <c r="E58" s="18"/>
      <c r="F58" s="18"/>
      <c r="G58" s="18"/>
      <c r="H58" s="18"/>
      <c r="I58"/>
      <c r="J58" s="18" t="s">
        <v>20</v>
      </c>
    </row>
    <row r="59" spans="2:10" ht="15">
      <c r="B59" s="23"/>
      <c r="C59" s="70" t="s">
        <v>65</v>
      </c>
      <c r="D59" s="84">
        <f>D56*0.0165</f>
        <v>18337.613250000002</v>
      </c>
      <c r="E59" s="84">
        <f>E56*0.0165</f>
        <v>759</v>
      </c>
      <c r="F59" s="84">
        <f>F56*0.0165</f>
        <v>583.44000000000005</v>
      </c>
      <c r="G59" s="84">
        <f>G56*0.0165</f>
        <v>631.13324999999998</v>
      </c>
      <c r="H59" s="84">
        <f>H56*0.0165</f>
        <v>628.32000000000005</v>
      </c>
      <c r="J59" s="15">
        <f>SUM(D59:H59)</f>
        <v>20939.5065</v>
      </c>
    </row>
    <row r="60" spans="2:10">
      <c r="B60" s="23"/>
      <c r="C60" s="25"/>
      <c r="D60" s="13"/>
      <c r="E60" s="10"/>
      <c r="F60" s="10"/>
      <c r="G60" s="10"/>
      <c r="H60" s="10"/>
      <c r="J60" s="15">
        <f t="shared" ref="J60:J61" si="5">SUM(D60:H60)</f>
        <v>0</v>
      </c>
    </row>
    <row r="61" spans="2:10">
      <c r="B61" s="24"/>
      <c r="C61" s="9" t="s">
        <v>21</v>
      </c>
      <c r="D61" s="16">
        <f>SUM(D59:D60)</f>
        <v>18337.613250000002</v>
      </c>
      <c r="E61" s="16">
        <f t="shared" ref="E61:H61" si="6">SUM(E59:E60)</f>
        <v>759</v>
      </c>
      <c r="F61" s="16">
        <f t="shared" si="6"/>
        <v>583.44000000000005</v>
      </c>
      <c r="G61" s="16">
        <f t="shared" si="6"/>
        <v>631.13324999999998</v>
      </c>
      <c r="H61" s="16">
        <f t="shared" si="6"/>
        <v>628.32000000000005</v>
      </c>
      <c r="J61" s="16">
        <f t="shared" si="5"/>
        <v>20939.5065</v>
      </c>
    </row>
    <row r="62" spans="2:10" ht="15" thickBot="1">
      <c r="B62" s="6"/>
      <c r="D62"/>
      <c r="E62"/>
      <c r="H62"/>
      <c r="I62"/>
      <c r="J62" t="s">
        <v>20</v>
      </c>
    </row>
    <row r="63" spans="2:10" s="1" customFormat="1" ht="29.45" thickBot="1">
      <c r="B63" s="19" t="s">
        <v>22</v>
      </c>
      <c r="C63" s="19"/>
      <c r="D63" s="20">
        <f>SUM(D61,D56)</f>
        <v>1129708.1132499999</v>
      </c>
      <c r="E63" s="20">
        <f t="shared" ref="E63:J63" si="7">SUM(E61,E56)</f>
        <v>46759</v>
      </c>
      <c r="F63" s="20">
        <f t="shared" si="7"/>
        <v>35943.440000000002</v>
      </c>
      <c r="G63" s="20">
        <f t="shared" si="7"/>
        <v>38881.633249999999</v>
      </c>
      <c r="H63" s="20">
        <f t="shared" si="7"/>
        <v>38708.32</v>
      </c>
      <c r="I63" s="7">
        <f>SUM(I61,I56)</f>
        <v>0</v>
      </c>
      <c r="J63" s="20">
        <f t="shared" si="7"/>
        <v>1290000.5064999999</v>
      </c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  <row r="74" spans="2:2">
      <c r="B74" s="6"/>
    </row>
    <row r="75" spans="2:2">
      <c r="B75" s="6"/>
    </row>
    <row r="76" spans="2:2">
      <c r="B76" s="6"/>
    </row>
    <row r="77" spans="2:2">
      <c r="B77" s="6"/>
    </row>
    <row r="78" spans="2:2">
      <c r="B78" s="6"/>
    </row>
  </sheetData>
  <pageMargins left="0.7" right="0.7" top="0.75" bottom="0.75" header="0.3" footer="0.3"/>
  <pageSetup scale="89" fitToHeight="0" orientation="landscape" r:id="rId1"/>
  <ignoredErrors>
    <ignoredError sqref="J22 J33 J5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L58"/>
  <sheetViews>
    <sheetView topLeftCell="A25" zoomScale="85" zoomScaleNormal="85" workbookViewId="0">
      <selection activeCell="C30" sqref="C30"/>
    </sheetView>
  </sheetViews>
  <sheetFormatPr defaultColWidth="9.140625" defaultRowHeight="14.4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  <col min="12" max="12" width="11.140625" customWidth="1"/>
    <col min="13" max="81" width="9.140625" bestFit="1" customWidth="1"/>
  </cols>
  <sheetData>
    <row r="2" spans="2:12" ht="23.45">
      <c r="B2" s="29" t="s">
        <v>34</v>
      </c>
    </row>
    <row r="3" spans="2:12">
      <c r="B3" s="61" t="s">
        <v>35</v>
      </c>
    </row>
    <row r="4" spans="2:12">
      <c r="B4" s="5"/>
    </row>
    <row r="5" spans="2:12" ht="18.600000000000001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 spans="2:12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42" t="s">
        <v>10</v>
      </c>
    </row>
    <row r="7" spans="2:12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</row>
    <row r="8" spans="2:12" ht="43.5" customHeight="1">
      <c r="B8" s="23"/>
      <c r="C8" s="25" t="s">
        <v>38</v>
      </c>
      <c r="D8" s="15">
        <v>13000</v>
      </c>
      <c r="E8" s="15">
        <v>13500</v>
      </c>
      <c r="F8" s="15">
        <v>14000</v>
      </c>
      <c r="G8" s="15">
        <v>14500</v>
      </c>
      <c r="H8" s="15">
        <v>15000</v>
      </c>
      <c r="I8" s="34"/>
      <c r="J8" s="15">
        <f>SUM(D8:H8)</f>
        <v>70000</v>
      </c>
    </row>
    <row r="9" spans="2:12" ht="29.1">
      <c r="B9" s="23"/>
      <c r="C9" s="25" t="s">
        <v>40</v>
      </c>
      <c r="D9" s="15">
        <v>11000</v>
      </c>
      <c r="E9" s="15">
        <v>11500</v>
      </c>
      <c r="F9" s="15">
        <v>12000</v>
      </c>
      <c r="G9" s="15">
        <v>12500</v>
      </c>
      <c r="H9" s="15">
        <v>13000</v>
      </c>
      <c r="J9" s="15">
        <f>SUM(D9:H9)</f>
        <v>60000</v>
      </c>
    </row>
    <row r="10" spans="2:12">
      <c r="B10" s="23"/>
      <c r="C10" s="9" t="s">
        <v>12</v>
      </c>
      <c r="D10" s="16">
        <f>SUM(D8:D9)</f>
        <v>24000</v>
      </c>
      <c r="E10" s="16">
        <f>SUM(E8:E9)</f>
        <v>25000</v>
      </c>
      <c r="F10" s="16">
        <f>SUM(F8:F9)</f>
        <v>26000</v>
      </c>
      <c r="G10" s="16">
        <f>SUM(G8:G9)</f>
        <v>27000</v>
      </c>
      <c r="H10" s="16">
        <f>SUM(H8:H9)</f>
        <v>28000</v>
      </c>
      <c r="I10" s="7">
        <f>SUM(I8:I9)</f>
        <v>0</v>
      </c>
      <c r="J10" s="16">
        <f>SUM(J8:J9)</f>
        <v>130000</v>
      </c>
    </row>
    <row r="11" spans="2:12">
      <c r="B11" s="23"/>
      <c r="C11" s="14" t="s">
        <v>41</v>
      </c>
      <c r="D11" s="13" t="s">
        <v>37</v>
      </c>
      <c r="E11" s="10"/>
      <c r="F11" s="10"/>
      <c r="G11" s="10"/>
      <c r="H11" s="10"/>
      <c r="J11" s="8" t="s">
        <v>37</v>
      </c>
    </row>
    <row r="12" spans="2:12">
      <c r="B12" s="23"/>
      <c r="C12" s="25" t="s">
        <v>42</v>
      </c>
      <c r="D12" s="15">
        <f>0.36*SUM(D8:D9)</f>
        <v>8640</v>
      </c>
      <c r="E12" s="15">
        <f>0.36*SUM(E8:E9)</f>
        <v>9000</v>
      </c>
      <c r="F12" s="15">
        <f>0.36*SUM(F8:F9)</f>
        <v>9360</v>
      </c>
      <c r="G12" s="15">
        <f>0.36*SUM(G8:G9)</f>
        <v>9720</v>
      </c>
      <c r="H12" s="15">
        <f>0.36*SUM(H8:H9)</f>
        <v>10080</v>
      </c>
      <c r="J12" s="15">
        <f>SUM(D12:H12)</f>
        <v>46800</v>
      </c>
    </row>
    <row r="13" spans="2:12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12">
      <c r="B14" s="23"/>
      <c r="C14" s="9" t="s">
        <v>13</v>
      </c>
      <c r="D14" s="16">
        <f>SUM(D12:D13)</f>
        <v>8640</v>
      </c>
      <c r="E14" s="16">
        <f>SUM(E12:E13)</f>
        <v>9000</v>
      </c>
      <c r="F14" s="16">
        <f>SUM(F12:F13)</f>
        <v>9360</v>
      </c>
      <c r="G14" s="16">
        <f>SUM(G12:G13)</f>
        <v>9720</v>
      </c>
      <c r="H14" s="16">
        <f>SUM(H12:H13)</f>
        <v>10080</v>
      </c>
      <c r="I14" s="7">
        <f>SUM(I12:I13)</f>
        <v>0</v>
      </c>
      <c r="J14" s="16">
        <f>SUM(J12:J13)</f>
        <v>46800</v>
      </c>
    </row>
    <row r="15" spans="2:12">
      <c r="B15" s="23"/>
      <c r="C15" s="14" t="s">
        <v>43</v>
      </c>
      <c r="D15" s="13" t="s">
        <v>37</v>
      </c>
      <c r="E15" s="10"/>
      <c r="F15" s="10"/>
      <c r="G15" s="10"/>
      <c r="H15" s="10"/>
      <c r="J15" s="8" t="s">
        <v>37</v>
      </c>
    </row>
    <row r="16" spans="2:12">
      <c r="B16" s="23"/>
      <c r="C16" s="25"/>
      <c r="D16" s="15"/>
      <c r="E16" s="15"/>
      <c r="F16" s="15"/>
      <c r="G16" s="15"/>
      <c r="H16" s="15"/>
      <c r="I16" s="34">
        <v>1638</v>
      </c>
      <c r="J16" s="15">
        <f t="shared" ref="J16" si="1">SUM(D16:H16)</f>
        <v>0</v>
      </c>
    </row>
    <row r="17" spans="2:10">
      <c r="B17" s="23"/>
      <c r="C17" s="9" t="s">
        <v>14</v>
      </c>
      <c r="D17" s="16">
        <f>SUM(D16:D16)</f>
        <v>0</v>
      </c>
      <c r="E17" s="16">
        <f>SUM(E16:E16)</f>
        <v>0</v>
      </c>
      <c r="F17" s="16">
        <f>SUM(F16:F16)</f>
        <v>0</v>
      </c>
      <c r="G17" s="16">
        <f>SUM(G16:G16)</f>
        <v>0</v>
      </c>
      <c r="H17" s="16">
        <f>SUM(H16:H16)</f>
        <v>0</v>
      </c>
      <c r="J17" s="16">
        <f>SUM(D17:H17)</f>
        <v>0</v>
      </c>
    </row>
    <row r="18" spans="2:10">
      <c r="B18" s="23"/>
      <c r="C18" s="14" t="s">
        <v>51</v>
      </c>
      <c r="D18" s="15"/>
      <c r="E18" s="10"/>
      <c r="F18" s="10"/>
      <c r="G18" s="10"/>
      <c r="H18" s="10"/>
      <c r="J18" s="15" t="s">
        <v>20</v>
      </c>
    </row>
    <row r="19" spans="2:10">
      <c r="B19" s="23"/>
      <c r="C19" s="25"/>
      <c r="D19" s="15"/>
      <c r="E19" s="10"/>
      <c r="F19" s="10"/>
      <c r="G19" s="10"/>
      <c r="H19" s="10"/>
      <c r="J19" s="15">
        <f>SUM(D19:H19)</f>
        <v>0</v>
      </c>
    </row>
    <row r="20" spans="2:10">
      <c r="B20" s="23" t="s">
        <v>52</v>
      </c>
      <c r="C20" s="27" t="s">
        <v>52</v>
      </c>
      <c r="D20" s="13" t="s">
        <v>37</v>
      </c>
      <c r="E20" s="10"/>
      <c r="F20" s="10"/>
      <c r="G20" s="10"/>
      <c r="H20" s="10"/>
      <c r="J20" s="15">
        <f t="shared" ref="J20:J36" si="2">SUM(D20:H20)</f>
        <v>0</v>
      </c>
    </row>
    <row r="21" spans="2:10">
      <c r="B21" s="23"/>
      <c r="C21" s="9" t="s">
        <v>15</v>
      </c>
      <c r="D21" s="12">
        <f>SUM(D19:D20)</f>
        <v>0</v>
      </c>
      <c r="E21" s="12">
        <f t="shared" ref="E21:H21" si="3">SUM(E19:E20)</f>
        <v>0</v>
      </c>
      <c r="F21" s="12">
        <f t="shared" si="3"/>
        <v>0</v>
      </c>
      <c r="G21" s="12">
        <f t="shared" si="3"/>
        <v>0</v>
      </c>
      <c r="H21" s="12">
        <f t="shared" si="3"/>
        <v>0</v>
      </c>
      <c r="J21" s="16">
        <f t="shared" si="2"/>
        <v>0</v>
      </c>
    </row>
    <row r="22" spans="2:10">
      <c r="B22" s="23"/>
      <c r="C22" s="14" t="s">
        <v>53</v>
      </c>
      <c r="D22" s="13" t="s">
        <v>37</v>
      </c>
      <c r="E22" s="10"/>
      <c r="F22" s="10"/>
      <c r="G22" s="10"/>
      <c r="H22" s="10"/>
      <c r="J22" s="15"/>
    </row>
    <row r="23" spans="2:10">
      <c r="B23" s="23"/>
      <c r="C23" s="25"/>
      <c r="D23" s="15"/>
      <c r="E23" s="15"/>
      <c r="F23" s="15"/>
      <c r="G23" s="15"/>
      <c r="H23" s="15"/>
      <c r="I23" s="34">
        <v>5000</v>
      </c>
      <c r="J23" s="15">
        <f t="shared" si="2"/>
        <v>0</v>
      </c>
    </row>
    <row r="24" spans="2:10">
      <c r="B24" s="23"/>
      <c r="C24" s="25"/>
      <c r="D24" s="15"/>
      <c r="E24" s="11"/>
      <c r="F24" s="11"/>
      <c r="G24" s="11"/>
      <c r="H24" s="11"/>
      <c r="J24" s="15">
        <f t="shared" si="2"/>
        <v>0</v>
      </c>
    </row>
    <row r="25" spans="2:10">
      <c r="B25" s="23"/>
      <c r="C25" s="9" t="s">
        <v>16</v>
      </c>
      <c r="D25" s="16">
        <f>SUM(D23:D24)</f>
        <v>0</v>
      </c>
      <c r="E25" s="16">
        <f t="shared" ref="E25:H25" si="4">SUM(E23:E24)</f>
        <v>0</v>
      </c>
      <c r="F25" s="16">
        <f t="shared" si="4"/>
        <v>0</v>
      </c>
      <c r="G25" s="16">
        <f t="shared" si="4"/>
        <v>0</v>
      </c>
      <c r="H25" s="16">
        <f t="shared" si="4"/>
        <v>0</v>
      </c>
      <c r="J25" s="16">
        <f t="shared" si="2"/>
        <v>0</v>
      </c>
    </row>
    <row r="26" spans="2:10">
      <c r="B26" s="23"/>
      <c r="C26" s="14" t="s">
        <v>55</v>
      </c>
      <c r="D26" s="13" t="s">
        <v>37</v>
      </c>
      <c r="E26" s="10"/>
      <c r="F26" s="10"/>
      <c r="G26" s="10"/>
      <c r="H26" s="10"/>
      <c r="J26" s="15"/>
    </row>
    <row r="27" spans="2:10" ht="29.1">
      <c r="B27" s="23"/>
      <c r="C27" s="68" t="s">
        <v>85</v>
      </c>
      <c r="D27" s="15">
        <v>3085313</v>
      </c>
      <c r="E27" s="15">
        <v>0</v>
      </c>
      <c r="F27" s="15">
        <v>0</v>
      </c>
      <c r="G27" s="15">
        <v>0</v>
      </c>
      <c r="H27" s="15">
        <v>0</v>
      </c>
      <c r="I27" s="34">
        <v>5106000</v>
      </c>
      <c r="J27" s="15">
        <f t="shared" si="2"/>
        <v>3085313</v>
      </c>
    </row>
    <row r="28" spans="2:10">
      <c r="B28" s="23"/>
      <c r="C28" s="69" t="s">
        <v>86</v>
      </c>
      <c r="D28" s="15">
        <v>2302065</v>
      </c>
      <c r="E28" s="15">
        <v>0</v>
      </c>
      <c r="F28" s="15">
        <v>0</v>
      </c>
      <c r="G28" s="15">
        <v>0</v>
      </c>
      <c r="H28" s="15">
        <v>0</v>
      </c>
      <c r="I28" s="34">
        <v>22500000</v>
      </c>
      <c r="J28" s="15">
        <f t="shared" si="2"/>
        <v>2302065</v>
      </c>
    </row>
    <row r="29" spans="2:10" ht="15">
      <c r="B29" s="23"/>
      <c r="C29" s="69" t="s">
        <v>87</v>
      </c>
      <c r="D29" s="15">
        <v>3091013</v>
      </c>
      <c r="E29" s="15">
        <v>0</v>
      </c>
      <c r="F29" s="15">
        <v>0</v>
      </c>
      <c r="G29" s="15">
        <v>0</v>
      </c>
      <c r="H29" s="15">
        <v>0</v>
      </c>
      <c r="I29" s="34">
        <v>75000000</v>
      </c>
      <c r="J29" s="15">
        <f t="shared" ref="J29" si="5">SUM(D29:H29)</f>
        <v>3091013</v>
      </c>
    </row>
    <row r="30" spans="2:10" ht="15">
      <c r="B30" s="23"/>
      <c r="C30" s="25" t="s">
        <v>61</v>
      </c>
      <c r="D30" s="15">
        <v>0</v>
      </c>
      <c r="E30" s="15">
        <v>0</v>
      </c>
      <c r="F30" s="15">
        <v>12000</v>
      </c>
      <c r="G30" s="15">
        <v>0</v>
      </c>
      <c r="H30" s="15">
        <v>0</v>
      </c>
      <c r="I30" s="34">
        <v>75000000</v>
      </c>
      <c r="J30" s="15">
        <f t="shared" si="2"/>
        <v>12000</v>
      </c>
    </row>
    <row r="31" spans="2:10">
      <c r="B31" s="23"/>
      <c r="C31" s="9" t="s">
        <v>88</v>
      </c>
      <c r="D31" s="16">
        <f>SUM(D27:D30)</f>
        <v>8478391</v>
      </c>
      <c r="E31" s="16">
        <f>SUM(E27:E30)</f>
        <v>0</v>
      </c>
      <c r="F31" s="16">
        <f>SUM(F27:F30)</f>
        <v>12000</v>
      </c>
      <c r="G31" s="16">
        <f>SUM(G27:G30)</f>
        <v>0</v>
      </c>
      <c r="H31" s="16">
        <f>SUM(H27:H30)</f>
        <v>0</v>
      </c>
      <c r="J31" s="16">
        <f t="shared" si="2"/>
        <v>8490391</v>
      </c>
    </row>
    <row r="32" spans="2:10">
      <c r="B32" s="23"/>
      <c r="C32" s="14" t="s">
        <v>89</v>
      </c>
      <c r="D32" s="13" t="s">
        <v>37</v>
      </c>
      <c r="E32" s="10"/>
      <c r="F32" s="10"/>
      <c r="G32" s="10"/>
      <c r="H32" s="10"/>
      <c r="J32" s="15"/>
    </row>
    <row r="33" spans="2:10" ht="15">
      <c r="B33" s="23"/>
      <c r="C33" s="25"/>
      <c r="D33" s="15"/>
      <c r="E33" s="15"/>
      <c r="F33" s="15"/>
      <c r="G33" s="11"/>
      <c r="H33" s="11"/>
      <c r="J33" s="15">
        <f t="shared" si="2"/>
        <v>0</v>
      </c>
    </row>
    <row r="34" spans="2:10">
      <c r="B34" s="23"/>
      <c r="C34" s="10"/>
      <c r="D34" s="15"/>
      <c r="E34" s="11"/>
      <c r="F34" s="11"/>
      <c r="G34" s="11"/>
      <c r="H34" s="11"/>
      <c r="J34" s="15">
        <f t="shared" si="2"/>
        <v>0</v>
      </c>
    </row>
    <row r="35" spans="2:10">
      <c r="B35" s="24"/>
      <c r="C35" s="9" t="s">
        <v>18</v>
      </c>
      <c r="D35" s="16">
        <f>SUM(D33:D34)</f>
        <v>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2"/>
        <v>0</v>
      </c>
    </row>
    <row r="36" spans="2:10">
      <c r="B36" s="24"/>
      <c r="C36" s="9" t="s">
        <v>19</v>
      </c>
      <c r="D36" s="16">
        <f>SUM(D35,D31,D25,D21,D17,D14,D10)</f>
        <v>8511031</v>
      </c>
      <c r="E36" s="16">
        <f>SUM(E35,E31,E25,E21,E17,E14,E10)</f>
        <v>34000</v>
      </c>
      <c r="F36" s="16">
        <f>SUM(F35,F31,F25,F21,F17,F14,F10)</f>
        <v>47360</v>
      </c>
      <c r="G36" s="16">
        <f>SUM(G35,G31,G25,G21,G17,G14,G10)</f>
        <v>36720</v>
      </c>
      <c r="H36" s="16">
        <f>SUM(H35,H31,H25,H21,H17,H14,H10)</f>
        <v>38080</v>
      </c>
      <c r="J36" s="16">
        <f t="shared" si="2"/>
        <v>8667191</v>
      </c>
    </row>
    <row r="37" spans="2:10">
      <c r="B37" s="6"/>
      <c r="D37"/>
      <c r="E37"/>
      <c r="H37"/>
      <c r="I37"/>
      <c r="J37" t="s">
        <v>20</v>
      </c>
    </row>
    <row r="38" spans="2:10" ht="29.1">
      <c r="B38" s="67" t="s">
        <v>64</v>
      </c>
      <c r="C38" s="17" t="s">
        <v>64</v>
      </c>
      <c r="D38" s="18"/>
      <c r="E38" s="18"/>
      <c r="F38" s="18"/>
      <c r="G38" s="18"/>
      <c r="H38" s="18"/>
      <c r="I38"/>
      <c r="J38" s="18" t="s">
        <v>20</v>
      </c>
    </row>
    <row r="39" spans="2:10" ht="15">
      <c r="B39" s="23"/>
      <c r="C39" s="70" t="s">
        <v>65</v>
      </c>
      <c r="D39" s="84">
        <f>D36*0.0165</f>
        <v>140432.01149999999</v>
      </c>
      <c r="E39" s="84">
        <f>E36*0.0165</f>
        <v>561</v>
      </c>
      <c r="F39" s="84">
        <f>F36*0.0165</f>
        <v>781.44</v>
      </c>
      <c r="G39" s="84">
        <f>G36*0.0165</f>
        <v>605.88</v>
      </c>
      <c r="H39" s="84">
        <f>H36*0.0165</f>
        <v>628.32000000000005</v>
      </c>
      <c r="J39" s="15">
        <f>SUM(D39:H39)</f>
        <v>143008.65150000001</v>
      </c>
    </row>
    <row r="40" spans="2:10">
      <c r="B40" s="23"/>
      <c r="C40" s="25"/>
      <c r="D40" s="13"/>
      <c r="E40" s="10"/>
      <c r="F40" s="10"/>
      <c r="G40" s="10"/>
      <c r="H40" s="10"/>
      <c r="J40" s="15">
        <f t="shared" ref="J40:J41" si="6">SUM(D40:H40)</f>
        <v>0</v>
      </c>
    </row>
    <row r="41" spans="2:10">
      <c r="B41" s="24"/>
      <c r="C41" s="9" t="s">
        <v>21</v>
      </c>
      <c r="D41" s="16">
        <f>SUM(D39:D40)</f>
        <v>140432.01149999999</v>
      </c>
      <c r="E41" s="16">
        <f t="shared" ref="E41:H41" si="7">SUM(E39:E40)</f>
        <v>561</v>
      </c>
      <c r="F41" s="16">
        <f t="shared" si="7"/>
        <v>781.44</v>
      </c>
      <c r="G41" s="16">
        <f t="shared" si="7"/>
        <v>605.88</v>
      </c>
      <c r="H41" s="16">
        <f t="shared" si="7"/>
        <v>628.32000000000005</v>
      </c>
      <c r="J41" s="16">
        <f t="shared" si="6"/>
        <v>143008.65150000001</v>
      </c>
    </row>
    <row r="42" spans="2:10" ht="15" thickBot="1">
      <c r="B42" s="6"/>
      <c r="D42"/>
      <c r="E42"/>
      <c r="H42"/>
      <c r="I42"/>
      <c r="J42" t="s">
        <v>20</v>
      </c>
    </row>
    <row r="43" spans="2:10" s="1" customFormat="1" ht="29.45" thickBot="1">
      <c r="B43" s="19" t="s">
        <v>22</v>
      </c>
      <c r="C43" s="19"/>
      <c r="D43" s="20">
        <f>SUM(D41,D36)</f>
        <v>8651463.0114999991</v>
      </c>
      <c r="E43" s="20">
        <f t="shared" ref="E43:J43" si="8">SUM(E41,E36)</f>
        <v>34561</v>
      </c>
      <c r="F43" s="20">
        <f t="shared" si="8"/>
        <v>48141.440000000002</v>
      </c>
      <c r="G43" s="20">
        <f t="shared" si="8"/>
        <v>37325.879999999997</v>
      </c>
      <c r="H43" s="20">
        <f t="shared" si="8"/>
        <v>38708.32</v>
      </c>
      <c r="I43" s="7">
        <f>SUM(I41,I36)</f>
        <v>0</v>
      </c>
      <c r="J43" s="20">
        <f t="shared" si="8"/>
        <v>8810199.6514999997</v>
      </c>
    </row>
    <row r="44" spans="2:10">
      <c r="B44" s="6"/>
    </row>
    <row r="45" spans="2:10">
      <c r="B45" s="6"/>
    </row>
    <row r="46" spans="2:10">
      <c r="B46" s="6"/>
    </row>
    <row r="47" spans="2:10">
      <c r="B47" s="6"/>
    </row>
    <row r="48" spans="2:10">
      <c r="B48" s="6"/>
    </row>
    <row r="49" spans="2:2">
      <c r="B49" s="6"/>
    </row>
    <row r="50" spans="2:2">
      <c r="B50" s="6"/>
    </row>
    <row r="51" spans="2:2">
      <c r="B51" s="6"/>
    </row>
    <row r="52" spans="2:2">
      <c r="B52" s="6"/>
    </row>
    <row r="53" spans="2:2">
      <c r="B53" s="6"/>
    </row>
    <row r="54" spans="2:2">
      <c r="B54" s="6"/>
    </row>
    <row r="55" spans="2:2">
      <c r="B55" s="6"/>
    </row>
    <row r="56" spans="2:2">
      <c r="B56" s="6"/>
    </row>
    <row r="57" spans="2:2">
      <c r="B57" s="6"/>
    </row>
    <row r="58" spans="2:2">
      <c r="B58" s="6"/>
    </row>
  </sheetData>
  <pageMargins left="0.7" right="0.7" top="0.75" bottom="0.75" header="0.3" footer="0.3"/>
  <pageSetup scale="89" fitToHeight="0" orientation="landscape" r:id="rId1"/>
  <ignoredErrors>
    <ignoredError sqref="J16 J23 J30 J27:J2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67"/>
  <sheetViews>
    <sheetView showGridLines="0" topLeftCell="A30" zoomScale="85" zoomScaleNormal="85" workbookViewId="0">
      <selection activeCell="C38" sqref="C38"/>
    </sheetView>
  </sheetViews>
  <sheetFormatPr defaultColWidth="9.140625" defaultRowHeight="14.4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45">
      <c r="B2" s="29" t="s">
        <v>34</v>
      </c>
    </row>
    <row r="3" spans="2:39">
      <c r="B3" s="61" t="s">
        <v>35</v>
      </c>
    </row>
    <row r="4" spans="2:39">
      <c r="B4" s="5"/>
    </row>
    <row r="5" spans="2:39" ht="18.600000000000001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 spans="2:39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42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customHeight="1">
      <c r="B8" s="23"/>
      <c r="C8" s="25" t="s">
        <v>38</v>
      </c>
      <c r="D8" s="15">
        <v>13000</v>
      </c>
      <c r="E8" s="15">
        <v>13500</v>
      </c>
      <c r="F8" s="15">
        <v>14000</v>
      </c>
      <c r="G8" s="15">
        <v>14500</v>
      </c>
      <c r="H8" s="15">
        <v>15000</v>
      </c>
      <c r="I8" s="34"/>
      <c r="J8" s="15">
        <f>SUM(D8:H8)</f>
        <v>70000</v>
      </c>
    </row>
    <row r="9" spans="2:39" ht="29.1">
      <c r="B9" s="23"/>
      <c r="C9" s="25" t="s">
        <v>90</v>
      </c>
      <c r="D9" s="15">
        <v>32500</v>
      </c>
      <c r="E9" s="15">
        <v>33750</v>
      </c>
      <c r="F9" s="15">
        <v>35000</v>
      </c>
      <c r="G9" s="15">
        <v>36250</v>
      </c>
      <c r="H9" s="15">
        <v>37500</v>
      </c>
      <c r="J9" s="15">
        <f>SUM(D9:H9)</f>
        <v>175000</v>
      </c>
    </row>
    <row r="10" spans="2:39" ht="29.1">
      <c r="B10" s="23"/>
      <c r="C10" s="25" t="s">
        <v>40</v>
      </c>
      <c r="D10" s="15">
        <v>11000</v>
      </c>
      <c r="E10" s="15">
        <v>11500</v>
      </c>
      <c r="F10" s="15">
        <v>12000</v>
      </c>
      <c r="G10" s="15">
        <v>12500</v>
      </c>
      <c r="H10" s="15">
        <v>13000</v>
      </c>
      <c r="J10" s="15">
        <f>SUM(D10:H10)</f>
        <v>60000</v>
      </c>
    </row>
    <row r="11" spans="2:39">
      <c r="B11" s="23"/>
      <c r="C11" s="9" t="s">
        <v>12</v>
      </c>
      <c r="D11" s="16">
        <f>SUM(D8:D10)</f>
        <v>56500</v>
      </c>
      <c r="E11" s="16">
        <f>SUM(E8:E10)</f>
        <v>58750</v>
      </c>
      <c r="F11" s="16">
        <f>SUM(F8:F10)</f>
        <v>61000</v>
      </c>
      <c r="G11" s="16">
        <f>SUM(G8:G10)</f>
        <v>63250</v>
      </c>
      <c r="H11" s="16">
        <f>SUM(H8:H10)</f>
        <v>65500</v>
      </c>
      <c r="I11" s="7">
        <f>SUM(I8:I10)</f>
        <v>0</v>
      </c>
      <c r="J11" s="16">
        <f>SUM(J8:J10)</f>
        <v>305000</v>
      </c>
    </row>
    <row r="12" spans="2:39">
      <c r="B12" s="23"/>
      <c r="C12" s="14" t="s">
        <v>41</v>
      </c>
      <c r="D12" s="13" t="s">
        <v>37</v>
      </c>
      <c r="E12" s="10"/>
      <c r="F12" s="10"/>
      <c r="G12" s="10"/>
      <c r="H12" s="10"/>
      <c r="J12" s="8" t="s">
        <v>37</v>
      </c>
    </row>
    <row r="13" spans="2:39">
      <c r="B13" s="23"/>
      <c r="C13" s="25" t="s">
        <v>42</v>
      </c>
      <c r="D13" s="15">
        <f>0.36*(D8+D9+D10)</f>
        <v>20340</v>
      </c>
      <c r="E13" s="15">
        <f>0.36*(E8+E9+E10)</f>
        <v>21150</v>
      </c>
      <c r="F13" s="15">
        <f>0.36*(F8+F9+F10)</f>
        <v>21960</v>
      </c>
      <c r="G13" s="15">
        <f>0.36*(G8+G9+G10)</f>
        <v>22770</v>
      </c>
      <c r="H13" s="15">
        <f>0.36*(H8+H9+H10)</f>
        <v>23580</v>
      </c>
      <c r="J13" s="15">
        <f>SUM(D13:H13)</f>
        <v>109800</v>
      </c>
    </row>
    <row r="14" spans="2:39">
      <c r="B14" s="23"/>
      <c r="C14" s="10"/>
      <c r="D14" s="15"/>
      <c r="E14" s="11"/>
      <c r="F14" s="11"/>
      <c r="G14" s="11"/>
      <c r="H14" s="11"/>
      <c r="J14" s="15">
        <f t="shared" ref="J14" si="0">SUM(D14:H14)</f>
        <v>0</v>
      </c>
    </row>
    <row r="15" spans="2:39">
      <c r="B15" s="23"/>
      <c r="C15" s="9" t="s">
        <v>13</v>
      </c>
      <c r="D15" s="16">
        <f>SUM(D13:D14)</f>
        <v>20340</v>
      </c>
      <c r="E15" s="16">
        <f>SUM(E13:E14)</f>
        <v>21150</v>
      </c>
      <c r="F15" s="16">
        <f>SUM(F13:F14)</f>
        <v>21960</v>
      </c>
      <c r="G15" s="16">
        <f>SUM(G13:G14)</f>
        <v>22770</v>
      </c>
      <c r="H15" s="16">
        <f>SUM(H13:H14)</f>
        <v>23580</v>
      </c>
      <c r="I15" s="7">
        <f>SUM(I13:I14)</f>
        <v>0</v>
      </c>
      <c r="J15" s="16">
        <f>SUM(J13:J14)</f>
        <v>109800</v>
      </c>
    </row>
    <row r="16" spans="2:39">
      <c r="B16" s="23"/>
      <c r="C16" s="14" t="s">
        <v>43</v>
      </c>
      <c r="D16" s="13" t="s">
        <v>37</v>
      </c>
      <c r="E16" s="10"/>
      <c r="F16" s="10"/>
      <c r="G16" s="10"/>
      <c r="H16" s="10"/>
      <c r="J16" s="8" t="s">
        <v>37</v>
      </c>
    </row>
    <row r="17" spans="2:10">
      <c r="B17" s="23"/>
      <c r="C17" s="13" t="s">
        <v>44</v>
      </c>
      <c r="D17" s="15"/>
      <c r="E17" s="11"/>
      <c r="F17" s="11"/>
      <c r="G17" s="11"/>
      <c r="H17" s="11"/>
      <c r="J17" s="15">
        <f t="shared" ref="J17" si="1">SUM(D17:H17)</f>
        <v>0</v>
      </c>
    </row>
    <row r="18" spans="2:10">
      <c r="B18" s="23"/>
      <c r="C18" s="28" t="s">
        <v>45</v>
      </c>
      <c r="D18" s="15">
        <v>0</v>
      </c>
      <c r="E18" s="15">
        <v>0</v>
      </c>
      <c r="F18" s="15">
        <v>400</v>
      </c>
      <c r="G18" s="15">
        <v>0</v>
      </c>
      <c r="H18" s="15">
        <v>400</v>
      </c>
      <c r="J18" s="15">
        <f t="shared" ref="J18:J23" si="2">SUM(D18:H18)</f>
        <v>800</v>
      </c>
    </row>
    <row r="19" spans="2:10" ht="29.1">
      <c r="B19" s="23"/>
      <c r="C19" s="28" t="s">
        <v>46</v>
      </c>
      <c r="D19" s="15">
        <v>0</v>
      </c>
      <c r="E19" s="15">
        <v>0</v>
      </c>
      <c r="F19" s="15">
        <v>50</v>
      </c>
      <c r="G19" s="15">
        <v>0</v>
      </c>
      <c r="H19" s="15">
        <v>50</v>
      </c>
      <c r="J19" s="15">
        <f t="shared" si="2"/>
        <v>100</v>
      </c>
    </row>
    <row r="20" spans="2:10">
      <c r="B20" s="23"/>
      <c r="C20" s="25" t="s">
        <v>47</v>
      </c>
      <c r="D20" s="15">
        <v>0</v>
      </c>
      <c r="E20" s="15">
        <v>0</v>
      </c>
      <c r="F20" s="15">
        <v>600</v>
      </c>
      <c r="G20" s="15">
        <v>0</v>
      </c>
      <c r="H20" s="15">
        <v>600</v>
      </c>
      <c r="J20" s="15">
        <f t="shared" si="2"/>
        <v>1200</v>
      </c>
    </row>
    <row r="21" spans="2:10" ht="29.1">
      <c r="B21" s="23"/>
      <c r="C21" s="28" t="s">
        <v>48</v>
      </c>
      <c r="D21" s="15">
        <v>0</v>
      </c>
      <c r="E21" s="15">
        <v>0</v>
      </c>
      <c r="F21" s="15">
        <f>79*4.5</f>
        <v>355.5</v>
      </c>
      <c r="G21" s="15">
        <v>0</v>
      </c>
      <c r="H21" s="15">
        <f>79*4.5</f>
        <v>355.5</v>
      </c>
      <c r="J21" s="15">
        <f t="shared" si="2"/>
        <v>711</v>
      </c>
    </row>
    <row r="22" spans="2:10">
      <c r="B22" s="23"/>
      <c r="C22" s="28" t="s">
        <v>49</v>
      </c>
      <c r="D22" s="15">
        <v>0</v>
      </c>
      <c r="E22" s="15">
        <v>0</v>
      </c>
      <c r="F22" s="15">
        <v>80</v>
      </c>
      <c r="G22" s="15">
        <v>0</v>
      </c>
      <c r="H22" s="15">
        <v>80</v>
      </c>
      <c r="J22" s="15">
        <f t="shared" si="2"/>
        <v>160</v>
      </c>
    </row>
    <row r="23" spans="2:10">
      <c r="B23" s="23"/>
      <c r="C23" s="28" t="s">
        <v>50</v>
      </c>
      <c r="D23" s="15">
        <v>0</v>
      </c>
      <c r="E23" s="15">
        <v>0</v>
      </c>
      <c r="F23" s="15">
        <v>45</v>
      </c>
      <c r="G23" s="15">
        <v>0</v>
      </c>
      <c r="H23" s="15">
        <v>45</v>
      </c>
      <c r="I23" s="34">
        <v>400</v>
      </c>
      <c r="J23" s="15">
        <f t="shared" si="2"/>
        <v>90</v>
      </c>
    </row>
    <row r="24" spans="2:10">
      <c r="B24" s="23"/>
      <c r="C24" s="9" t="s">
        <v>14</v>
      </c>
      <c r="D24" s="16">
        <f>SUM(D17:D23)</f>
        <v>0</v>
      </c>
      <c r="E24" s="16">
        <f>SUM(E17:E23)</f>
        <v>0</v>
      </c>
      <c r="F24" s="16">
        <f>SUM(F17:F23)</f>
        <v>1530.5</v>
      </c>
      <c r="G24" s="16">
        <f>SUM(G17:G23)</f>
        <v>0</v>
      </c>
      <c r="H24" s="16">
        <f>SUM(H17:H23)</f>
        <v>1530.5</v>
      </c>
      <c r="J24" s="16">
        <f>SUM(D24:H24)</f>
        <v>3061</v>
      </c>
    </row>
    <row r="25" spans="2:10">
      <c r="B25" s="23"/>
      <c r="C25" s="14" t="s">
        <v>51</v>
      </c>
      <c r="D25" s="15"/>
      <c r="E25" s="10"/>
      <c r="F25" s="10"/>
      <c r="G25" s="10"/>
      <c r="H25" s="10"/>
      <c r="J25" s="15" t="s">
        <v>20</v>
      </c>
    </row>
    <row r="26" spans="2:10">
      <c r="B26" s="23"/>
      <c r="C26" s="25"/>
      <c r="D26" s="15"/>
      <c r="E26" s="10"/>
      <c r="F26" s="10"/>
      <c r="G26" s="10"/>
      <c r="H26" s="10"/>
      <c r="J26" s="15">
        <f>SUM(D26:H26)</f>
        <v>0</v>
      </c>
    </row>
    <row r="27" spans="2:10">
      <c r="B27" s="23" t="s">
        <v>52</v>
      </c>
      <c r="C27" s="27" t="s">
        <v>52</v>
      </c>
      <c r="D27" s="13" t="s">
        <v>37</v>
      </c>
      <c r="E27" s="10"/>
      <c r="F27" s="10"/>
      <c r="G27" s="10"/>
      <c r="H27" s="10"/>
      <c r="J27" s="15">
        <f t="shared" ref="J27:J45" si="3">SUM(D27:H27)</f>
        <v>0</v>
      </c>
    </row>
    <row r="28" spans="2:10">
      <c r="B28" s="23"/>
      <c r="C28" s="9" t="s">
        <v>15</v>
      </c>
      <c r="D28" s="12">
        <f>SUM(D26:D27)</f>
        <v>0</v>
      </c>
      <c r="E28" s="12">
        <f t="shared" ref="E28:H28" si="4">SUM(E26:E27)</f>
        <v>0</v>
      </c>
      <c r="F28" s="12">
        <f t="shared" si="4"/>
        <v>0</v>
      </c>
      <c r="G28" s="12">
        <f t="shared" si="4"/>
        <v>0</v>
      </c>
      <c r="H28" s="12">
        <f t="shared" si="4"/>
        <v>0</v>
      </c>
      <c r="J28" s="16">
        <f t="shared" si="3"/>
        <v>0</v>
      </c>
    </row>
    <row r="29" spans="2:10">
      <c r="B29" s="23"/>
      <c r="C29" s="14" t="s">
        <v>53</v>
      </c>
      <c r="D29" s="13" t="s">
        <v>37</v>
      </c>
      <c r="E29" s="10"/>
      <c r="F29" s="10"/>
      <c r="G29" s="10"/>
      <c r="H29" s="10"/>
      <c r="J29" s="15"/>
    </row>
    <row r="30" spans="2:10">
      <c r="B30" s="23"/>
      <c r="C30" s="25"/>
      <c r="D30" s="15"/>
      <c r="E30" s="15"/>
      <c r="F30" s="15"/>
      <c r="G30" s="15"/>
      <c r="H30" s="15"/>
      <c r="I30" s="34">
        <v>5000</v>
      </c>
      <c r="J30" s="15">
        <f t="shared" si="3"/>
        <v>0</v>
      </c>
    </row>
    <row r="31" spans="2:10">
      <c r="B31" s="23"/>
      <c r="C31" s="25"/>
      <c r="D31" s="15"/>
      <c r="E31" s="11"/>
      <c r="F31" s="11"/>
      <c r="G31" s="11"/>
      <c r="H31" s="11"/>
      <c r="J31" s="15">
        <f t="shared" si="3"/>
        <v>0</v>
      </c>
    </row>
    <row r="32" spans="2:10">
      <c r="B32" s="23"/>
      <c r="C32" s="9" t="s">
        <v>16</v>
      </c>
      <c r="D32" s="16">
        <f>SUM(D30:D31)</f>
        <v>0</v>
      </c>
      <c r="E32" s="16">
        <f t="shared" ref="E32:H32" si="5">SUM(E30:E31)</f>
        <v>0</v>
      </c>
      <c r="F32" s="16">
        <f t="shared" si="5"/>
        <v>0</v>
      </c>
      <c r="G32" s="16">
        <f t="shared" si="5"/>
        <v>0</v>
      </c>
      <c r="H32" s="16">
        <f t="shared" si="5"/>
        <v>0</v>
      </c>
      <c r="J32" s="16">
        <f t="shared" si="3"/>
        <v>0</v>
      </c>
    </row>
    <row r="33" spans="2:10">
      <c r="B33" s="23"/>
      <c r="C33" s="14" t="s">
        <v>55</v>
      </c>
      <c r="D33" s="13" t="s">
        <v>37</v>
      </c>
      <c r="E33" s="10"/>
      <c r="F33" s="10"/>
      <c r="G33" s="10"/>
      <c r="H33" s="10"/>
      <c r="J33" s="15"/>
    </row>
    <row r="34" spans="2:10" ht="43.5">
      <c r="B34" s="23"/>
      <c r="C34" s="25" t="s">
        <v>91</v>
      </c>
      <c r="D34" s="15">
        <v>400000</v>
      </c>
      <c r="E34" s="15">
        <v>0</v>
      </c>
      <c r="F34" s="15">
        <v>0</v>
      </c>
      <c r="G34" s="15">
        <v>0</v>
      </c>
      <c r="H34" s="15">
        <v>0</v>
      </c>
      <c r="I34" s="34">
        <v>22500000</v>
      </c>
      <c r="J34" s="15">
        <f t="shared" si="3"/>
        <v>400000</v>
      </c>
    </row>
    <row r="35" spans="2:10">
      <c r="B35" s="23"/>
      <c r="C35" s="25" t="s">
        <v>92</v>
      </c>
      <c r="D35" s="15">
        <v>0</v>
      </c>
      <c r="E35" s="15">
        <v>400000</v>
      </c>
      <c r="F35" s="15">
        <v>0</v>
      </c>
      <c r="G35" s="15">
        <v>0</v>
      </c>
      <c r="H35" s="15">
        <v>0</v>
      </c>
      <c r="I35" s="34">
        <v>75000000</v>
      </c>
      <c r="J35" s="15">
        <f t="shared" si="3"/>
        <v>400000</v>
      </c>
    </row>
    <row r="36" spans="2:10">
      <c r="B36" s="23"/>
      <c r="C36" s="25" t="s">
        <v>93</v>
      </c>
      <c r="D36" s="15">
        <v>0</v>
      </c>
      <c r="E36" s="15">
        <v>0</v>
      </c>
      <c r="F36" s="15">
        <v>400000</v>
      </c>
      <c r="G36" s="15">
        <v>0</v>
      </c>
      <c r="H36" s="15">
        <v>0</v>
      </c>
      <c r="I36" s="34"/>
      <c r="J36" s="15">
        <f t="shared" si="3"/>
        <v>400000</v>
      </c>
    </row>
    <row r="37" spans="2:10" ht="30.75">
      <c r="B37" s="23"/>
      <c r="C37" s="25" t="s">
        <v>94</v>
      </c>
      <c r="D37" s="15">
        <v>2200000</v>
      </c>
      <c r="E37" s="15">
        <v>0</v>
      </c>
      <c r="F37" s="15">
        <v>0</v>
      </c>
      <c r="G37" s="15">
        <v>0</v>
      </c>
      <c r="H37" s="15">
        <v>0</v>
      </c>
      <c r="J37" s="15">
        <f t="shared" ref="J37" si="6">SUM(D37:H37)</f>
        <v>2200000</v>
      </c>
    </row>
    <row r="38" spans="2:10" ht="15">
      <c r="B38" s="23"/>
      <c r="C38" s="25" t="s">
        <v>61</v>
      </c>
      <c r="D38" s="15">
        <v>0</v>
      </c>
      <c r="E38" s="15">
        <v>0</v>
      </c>
      <c r="F38" s="15">
        <v>0</v>
      </c>
      <c r="G38" s="15">
        <v>12000</v>
      </c>
      <c r="H38" s="15">
        <v>0</v>
      </c>
      <c r="J38" s="15">
        <f t="shared" si="3"/>
        <v>12000</v>
      </c>
    </row>
    <row r="39" spans="2:10">
      <c r="B39" s="23"/>
      <c r="C39" s="9" t="s">
        <v>17</v>
      </c>
      <c r="D39" s="16">
        <f>SUM(D34:D38)</f>
        <v>2600000</v>
      </c>
      <c r="E39" s="16">
        <f>SUM(E34:E38)</f>
        <v>400000</v>
      </c>
      <c r="F39" s="16">
        <f>SUM(F34:F38)</f>
        <v>400000</v>
      </c>
      <c r="G39" s="16">
        <f>SUM(G34:G38)</f>
        <v>12000</v>
      </c>
      <c r="H39" s="16">
        <f>SUM(H34:H38)</f>
        <v>0</v>
      </c>
      <c r="J39" s="16">
        <f t="shared" si="3"/>
        <v>3412000</v>
      </c>
    </row>
    <row r="40" spans="2:10">
      <c r="B40" s="23"/>
      <c r="C40" s="14" t="s">
        <v>63</v>
      </c>
      <c r="D40" s="13" t="s">
        <v>37</v>
      </c>
      <c r="E40" s="10"/>
      <c r="F40" s="10"/>
      <c r="G40" s="10"/>
      <c r="H40" s="10"/>
      <c r="J40" s="15"/>
    </row>
    <row r="41" spans="2:10">
      <c r="B41" s="23"/>
      <c r="C41" s="25"/>
      <c r="D41" s="15"/>
      <c r="E41" s="15"/>
      <c r="F41" s="15"/>
      <c r="G41" s="15"/>
      <c r="H41" s="15"/>
      <c r="I41" s="34">
        <v>781250</v>
      </c>
      <c r="J41" s="15">
        <f t="shared" si="3"/>
        <v>0</v>
      </c>
    </row>
    <row r="42" spans="2:10">
      <c r="B42" s="23"/>
      <c r="C42" s="25"/>
      <c r="D42" s="15"/>
      <c r="E42" s="11"/>
      <c r="F42" s="11"/>
      <c r="G42" s="11"/>
      <c r="H42" s="11"/>
      <c r="J42" s="15">
        <f t="shared" si="3"/>
        <v>0</v>
      </c>
    </row>
    <row r="43" spans="2:10">
      <c r="B43" s="23"/>
      <c r="C43" s="10"/>
      <c r="D43" s="15"/>
      <c r="E43" s="11"/>
      <c r="F43" s="11"/>
      <c r="G43" s="11"/>
      <c r="H43" s="11"/>
      <c r="J43" s="15">
        <f t="shared" si="3"/>
        <v>0</v>
      </c>
    </row>
    <row r="44" spans="2:10">
      <c r="B44" s="24"/>
      <c r="C44" s="9" t="s">
        <v>18</v>
      </c>
      <c r="D44" s="16">
        <f>SUM(D41:D43)</f>
        <v>0</v>
      </c>
      <c r="E44" s="16">
        <f>SUM(E41:E43)</f>
        <v>0</v>
      </c>
      <c r="F44" s="16">
        <f>SUM(F41:F43)</f>
        <v>0</v>
      </c>
      <c r="G44" s="16">
        <f>SUM(G41:G43)</f>
        <v>0</v>
      </c>
      <c r="H44" s="16">
        <f>SUM(H41:H43)</f>
        <v>0</v>
      </c>
      <c r="J44" s="16">
        <f t="shared" si="3"/>
        <v>0</v>
      </c>
    </row>
    <row r="45" spans="2:10">
      <c r="B45" s="24"/>
      <c r="C45" s="9" t="s">
        <v>19</v>
      </c>
      <c r="D45" s="16">
        <f>SUM(D44,D39,D32,D28,D24,D15,D11)</f>
        <v>2676840</v>
      </c>
      <c r="E45" s="16">
        <f>SUM(E44,E39,E32,E28,E24,E15,E11)</f>
        <v>479900</v>
      </c>
      <c r="F45" s="16">
        <f>SUM(F44,F39,F32,F28,F24,F15,F11)</f>
        <v>484490.5</v>
      </c>
      <c r="G45" s="16">
        <f>SUM(G44,G39,G32,G28,G24,G15,G11)</f>
        <v>98020</v>
      </c>
      <c r="H45" s="16">
        <f>SUM(H44,H39,H32,H28,H24,H15,H11)</f>
        <v>90610.5</v>
      </c>
      <c r="J45" s="16">
        <f t="shared" si="3"/>
        <v>3829861</v>
      </c>
    </row>
    <row r="46" spans="2:10">
      <c r="B46" s="6"/>
      <c r="D46"/>
      <c r="E46"/>
      <c r="H46"/>
      <c r="I46"/>
      <c r="J46" t="s">
        <v>20</v>
      </c>
    </row>
    <row r="47" spans="2:10" ht="29.1">
      <c r="B47" s="67" t="s">
        <v>64</v>
      </c>
      <c r="C47" s="17" t="s">
        <v>64</v>
      </c>
      <c r="D47" s="18"/>
      <c r="E47" s="18"/>
      <c r="F47" s="18"/>
      <c r="G47" s="18"/>
      <c r="H47" s="18"/>
      <c r="I47"/>
      <c r="J47" s="18" t="s">
        <v>20</v>
      </c>
    </row>
    <row r="48" spans="2:10" ht="15">
      <c r="B48" s="23"/>
      <c r="C48" s="70" t="s">
        <v>65</v>
      </c>
      <c r="D48" s="84">
        <f>D45*0.0165</f>
        <v>44167.86</v>
      </c>
      <c r="E48" s="84">
        <f>E45*0.0165</f>
        <v>7918.35</v>
      </c>
      <c r="F48" s="84">
        <f>F45*0.0165</f>
        <v>7994.0932500000008</v>
      </c>
      <c r="G48" s="84">
        <f>G45*0.0165</f>
        <v>1617.3300000000002</v>
      </c>
      <c r="H48" s="84">
        <f>H45*0.0165</f>
        <v>1495.0732500000001</v>
      </c>
      <c r="J48" s="15">
        <f>SUM(D48:H48)</f>
        <v>63192.7065</v>
      </c>
    </row>
    <row r="49" spans="2:10">
      <c r="B49" s="23"/>
      <c r="C49" s="25"/>
      <c r="D49" s="13"/>
      <c r="E49" s="10"/>
      <c r="F49" s="10"/>
      <c r="G49" s="10"/>
      <c r="H49" s="10"/>
      <c r="J49" s="15">
        <f t="shared" ref="J49:J50" si="7">SUM(D49:H49)</f>
        <v>0</v>
      </c>
    </row>
    <row r="50" spans="2:10">
      <c r="B50" s="24"/>
      <c r="C50" s="9" t="s">
        <v>21</v>
      </c>
      <c r="D50" s="16">
        <f>SUM(D48:D49)</f>
        <v>44167.86</v>
      </c>
      <c r="E50" s="16">
        <f t="shared" ref="E50:H50" si="8">SUM(E48:E49)</f>
        <v>7918.35</v>
      </c>
      <c r="F50" s="16">
        <f t="shared" si="8"/>
        <v>7994.0932500000008</v>
      </c>
      <c r="G50" s="16">
        <f t="shared" si="8"/>
        <v>1617.3300000000002</v>
      </c>
      <c r="H50" s="16">
        <f t="shared" si="8"/>
        <v>1495.0732500000001</v>
      </c>
      <c r="J50" s="16">
        <f t="shared" si="7"/>
        <v>63192.7065</v>
      </c>
    </row>
    <row r="51" spans="2:10" ht="15" thickBot="1">
      <c r="B51" s="6"/>
      <c r="D51"/>
      <c r="E51"/>
      <c r="H51"/>
      <c r="I51"/>
      <c r="J51" t="s">
        <v>20</v>
      </c>
    </row>
    <row r="52" spans="2:10" s="1" customFormat="1" ht="29.45" thickBot="1">
      <c r="B52" s="19" t="s">
        <v>22</v>
      </c>
      <c r="C52" s="19"/>
      <c r="D52" s="20">
        <f>SUM(D50,D45)</f>
        <v>2721007.86</v>
      </c>
      <c r="E52" s="20">
        <f t="shared" ref="E52:J52" si="9">SUM(E50,E45)</f>
        <v>487818.35</v>
      </c>
      <c r="F52" s="20">
        <f t="shared" si="9"/>
        <v>492484.59324999998</v>
      </c>
      <c r="G52" s="20">
        <f t="shared" si="9"/>
        <v>99637.33</v>
      </c>
      <c r="H52" s="20">
        <f t="shared" si="9"/>
        <v>92105.573250000001</v>
      </c>
      <c r="I52" s="7">
        <f>SUM(I50,I45)</f>
        <v>0</v>
      </c>
      <c r="J52" s="20">
        <f t="shared" si="9"/>
        <v>3893053.7064999999</v>
      </c>
    </row>
    <row r="53" spans="2:10">
      <c r="B53" s="6"/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</sheetData>
  <pageMargins left="0.7" right="0.7" top="0.75" bottom="0.75" header="0.3" footer="0.3"/>
  <pageSetup scale="89" fitToHeight="0" orientation="landscape" r:id="rId1"/>
  <ignoredErrors>
    <ignoredError sqref="J41 J34:J35 J30 J2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61"/>
  <sheetViews>
    <sheetView showGridLines="0" topLeftCell="A24" zoomScale="85" zoomScaleNormal="85" workbookViewId="0">
      <selection activeCell="G36" sqref="G36"/>
    </sheetView>
  </sheetViews>
  <sheetFormatPr defaultColWidth="9.140625" defaultRowHeight="14.4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45">
      <c r="B2" s="29" t="s">
        <v>34</v>
      </c>
    </row>
    <row r="3" spans="2:39">
      <c r="B3" s="61" t="s">
        <v>35</v>
      </c>
    </row>
    <row r="4" spans="2:39">
      <c r="B4" s="5"/>
    </row>
    <row r="5" spans="2:39" ht="18.600000000000001">
      <c r="B5" s="35" t="s">
        <v>2</v>
      </c>
      <c r="C5" s="36"/>
      <c r="D5" s="36"/>
      <c r="E5" s="36"/>
      <c r="F5" s="36"/>
      <c r="G5" s="36"/>
      <c r="H5" s="36"/>
      <c r="I5" s="36"/>
      <c r="J5" s="37"/>
    </row>
    <row r="6" spans="2:39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42" t="s">
        <v>10</v>
      </c>
    </row>
    <row r="7" spans="2:39" s="5" customFormat="1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customHeight="1">
      <c r="B8" s="23"/>
      <c r="C8" s="25" t="s">
        <v>38</v>
      </c>
      <c r="D8" s="15">
        <v>13000</v>
      </c>
      <c r="E8" s="15">
        <v>13500</v>
      </c>
      <c r="F8" s="15">
        <v>14000</v>
      </c>
      <c r="G8" s="15">
        <v>14500</v>
      </c>
      <c r="H8" s="15">
        <v>15000</v>
      </c>
      <c r="I8" s="34"/>
      <c r="J8" s="15">
        <f>SUM(D8:H8)</f>
        <v>70000</v>
      </c>
    </row>
    <row r="9" spans="2:39" ht="29.1">
      <c r="B9" s="23"/>
      <c r="C9" s="25" t="s">
        <v>40</v>
      </c>
      <c r="D9" s="15">
        <v>11000</v>
      </c>
      <c r="E9" s="15">
        <v>11500</v>
      </c>
      <c r="F9" s="15">
        <v>12000</v>
      </c>
      <c r="G9" s="15">
        <v>12500</v>
      </c>
      <c r="H9" s="15">
        <v>13000</v>
      </c>
      <c r="J9" s="15">
        <f>SUM(D9:H9)</f>
        <v>60000</v>
      </c>
    </row>
    <row r="10" spans="2:39">
      <c r="B10" s="23"/>
      <c r="C10" s="9" t="s">
        <v>12</v>
      </c>
      <c r="D10" s="16">
        <f>SUM(D8:D9)</f>
        <v>24000</v>
      </c>
      <c r="E10" s="16">
        <f>SUM(E8:E9)</f>
        <v>25000</v>
      </c>
      <c r="F10" s="16">
        <f>SUM(F8:F9)</f>
        <v>26000</v>
      </c>
      <c r="G10" s="16">
        <f>SUM(G8:G9)</f>
        <v>27000</v>
      </c>
      <c r="H10" s="16">
        <f>SUM(H8:H9)</f>
        <v>28000</v>
      </c>
      <c r="I10" s="7">
        <f>SUM(I8:I9)</f>
        <v>0</v>
      </c>
      <c r="J10" s="16">
        <f>SUM(J8:J9)</f>
        <v>130000</v>
      </c>
    </row>
    <row r="11" spans="2:39">
      <c r="B11" s="23"/>
      <c r="C11" s="14" t="s">
        <v>41</v>
      </c>
      <c r="D11" s="13" t="s">
        <v>37</v>
      </c>
      <c r="E11" s="10"/>
      <c r="F11" s="10"/>
      <c r="G11" s="10"/>
      <c r="H11" s="10"/>
      <c r="J11" s="8" t="s">
        <v>37</v>
      </c>
    </row>
    <row r="12" spans="2:39">
      <c r="B12" s="23"/>
      <c r="C12" s="25" t="s">
        <v>95</v>
      </c>
      <c r="D12" s="15">
        <f>0.36*(D8+D9)</f>
        <v>8640</v>
      </c>
      <c r="E12" s="15">
        <f>0.36*(E8+E9)</f>
        <v>9000</v>
      </c>
      <c r="F12" s="15">
        <f>0.36*(F8+F9)</f>
        <v>9360</v>
      </c>
      <c r="G12" s="15">
        <f>0.36*(G8+G9)</f>
        <v>9720</v>
      </c>
      <c r="H12" s="15">
        <f>0.36*(H8+H9)</f>
        <v>10080</v>
      </c>
      <c r="J12" s="15">
        <f>SUM(D12:H12)</f>
        <v>46800</v>
      </c>
    </row>
    <row r="13" spans="2:39">
      <c r="B13" s="23"/>
      <c r="C13" s="10"/>
      <c r="D13" s="15"/>
      <c r="E13" s="11"/>
      <c r="F13" s="11"/>
      <c r="G13" s="11"/>
      <c r="H13" s="11"/>
      <c r="J13" s="15">
        <f t="shared" ref="J13" si="0">SUM(D13:H13)</f>
        <v>0</v>
      </c>
    </row>
    <row r="14" spans="2:39">
      <c r="B14" s="23"/>
      <c r="C14" s="9" t="s">
        <v>13</v>
      </c>
      <c r="D14" s="16">
        <f>SUM(D12:D13)</f>
        <v>8640</v>
      </c>
      <c r="E14" s="16">
        <f>SUM(E12:E13)</f>
        <v>9000</v>
      </c>
      <c r="F14" s="16">
        <f>SUM(F12:F13)</f>
        <v>9360</v>
      </c>
      <c r="G14" s="16">
        <f>SUM(G12:G13)</f>
        <v>9720</v>
      </c>
      <c r="H14" s="16">
        <f>SUM(H12:H13)</f>
        <v>10080</v>
      </c>
      <c r="I14" s="7">
        <f>SUM(I12:I13)</f>
        <v>0</v>
      </c>
      <c r="J14" s="16">
        <f>SUM(J12:J13)</f>
        <v>46800</v>
      </c>
    </row>
    <row r="15" spans="2:39">
      <c r="B15" s="23"/>
      <c r="C15" s="14" t="s">
        <v>43</v>
      </c>
      <c r="D15" s="13" t="s">
        <v>37</v>
      </c>
      <c r="E15" s="10"/>
      <c r="F15" s="10"/>
      <c r="G15" s="10"/>
      <c r="H15" s="10"/>
      <c r="J15" s="8" t="s">
        <v>37</v>
      </c>
    </row>
    <row r="16" spans="2:39" ht="17.45" customHeight="1">
      <c r="B16" s="23"/>
      <c r="C16" s="25"/>
      <c r="D16" s="13"/>
      <c r="E16" s="10"/>
      <c r="F16" s="10"/>
      <c r="G16" s="10"/>
      <c r="H16" s="10"/>
      <c r="J16" s="15">
        <f t="shared" ref="J16" si="1">SUM(D16:H16)</f>
        <v>0</v>
      </c>
    </row>
    <row r="17" spans="2:12">
      <c r="B17" s="23"/>
      <c r="C17" s="25"/>
      <c r="D17" s="15"/>
      <c r="E17" s="15"/>
      <c r="F17" s="15"/>
      <c r="G17" s="15"/>
      <c r="H17" s="15"/>
      <c r="I17" s="34">
        <v>1638</v>
      </c>
      <c r="J17" s="15">
        <f t="shared" ref="J17" si="2">SUM(D17:H17)</f>
        <v>0</v>
      </c>
    </row>
    <row r="18" spans="2:12">
      <c r="B18" s="23"/>
      <c r="C18" s="9" t="s">
        <v>14</v>
      </c>
      <c r="D18" s="16">
        <f>SUM(D17:D17)</f>
        <v>0</v>
      </c>
      <c r="E18" s="16">
        <f>SUM(E17:E17)</f>
        <v>0</v>
      </c>
      <c r="F18" s="16">
        <f>SUM(F17:F17)</f>
        <v>0</v>
      </c>
      <c r="G18" s="16">
        <f>SUM(G17:G17)</f>
        <v>0</v>
      </c>
      <c r="H18" s="16">
        <f>SUM(H17:H17)</f>
        <v>0</v>
      </c>
      <c r="J18" s="16">
        <f>SUM(D18:H18)</f>
        <v>0</v>
      </c>
    </row>
    <row r="19" spans="2:12">
      <c r="B19" s="23"/>
      <c r="C19" s="14" t="s">
        <v>51</v>
      </c>
      <c r="D19" s="15"/>
      <c r="E19" s="10"/>
      <c r="F19" s="10"/>
      <c r="G19" s="10"/>
      <c r="H19" s="10"/>
      <c r="J19" s="15" t="s">
        <v>20</v>
      </c>
    </row>
    <row r="20" spans="2:12">
      <c r="B20" s="23"/>
      <c r="C20" s="25"/>
      <c r="D20" s="15"/>
      <c r="E20" s="10"/>
      <c r="F20" s="10"/>
      <c r="G20" s="10"/>
      <c r="H20" s="10"/>
      <c r="J20" s="15">
        <f>SUM(D20:H20)</f>
        <v>0</v>
      </c>
    </row>
    <row r="21" spans="2:12">
      <c r="B21" s="23" t="s">
        <v>52</v>
      </c>
      <c r="C21" s="27" t="s">
        <v>52</v>
      </c>
      <c r="D21" s="13" t="s">
        <v>37</v>
      </c>
      <c r="E21" s="10"/>
      <c r="F21" s="10"/>
      <c r="G21" s="10"/>
      <c r="H21" s="10"/>
      <c r="J21" s="15">
        <f t="shared" ref="J21:J39" si="3">SUM(D21:H21)</f>
        <v>0</v>
      </c>
    </row>
    <row r="22" spans="2:12">
      <c r="B22" s="23"/>
      <c r="C22" s="9" t="s">
        <v>15</v>
      </c>
      <c r="D22" s="12">
        <f>SUM(D20:D21)</f>
        <v>0</v>
      </c>
      <c r="E22" s="12">
        <f t="shared" ref="E22:H22" si="4">SUM(E20:E21)</f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J22" s="16">
        <f t="shared" si="3"/>
        <v>0</v>
      </c>
    </row>
    <row r="23" spans="2:12">
      <c r="B23" s="23"/>
      <c r="C23" s="14" t="s">
        <v>53</v>
      </c>
      <c r="D23" s="13" t="s">
        <v>37</v>
      </c>
      <c r="E23" s="10"/>
      <c r="F23" s="10"/>
      <c r="G23" s="10"/>
      <c r="H23" s="10"/>
      <c r="J23" s="15"/>
    </row>
    <row r="24" spans="2:12">
      <c r="B24" s="23"/>
      <c r="C24" s="25"/>
      <c r="D24" s="15"/>
      <c r="E24" s="15"/>
      <c r="F24" s="15"/>
      <c r="G24" s="15"/>
      <c r="H24" s="15"/>
      <c r="I24" s="34">
        <v>5000</v>
      </c>
      <c r="J24" s="15">
        <f t="shared" si="3"/>
        <v>0</v>
      </c>
    </row>
    <row r="25" spans="2:12">
      <c r="B25" s="23"/>
      <c r="C25" s="25"/>
      <c r="D25" s="15"/>
      <c r="E25" s="11"/>
      <c r="F25" s="11"/>
      <c r="G25" s="11"/>
      <c r="H25" s="11"/>
      <c r="J25" s="15">
        <f t="shared" si="3"/>
        <v>0</v>
      </c>
    </row>
    <row r="26" spans="2:12">
      <c r="B26" s="23"/>
      <c r="C26" s="9" t="s">
        <v>16</v>
      </c>
      <c r="D26" s="16">
        <f>SUM(D24:D25)</f>
        <v>0</v>
      </c>
      <c r="E26" s="16">
        <f t="shared" ref="E26:H26" si="5">SUM(E24:E25)</f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J26" s="16">
        <f t="shared" si="3"/>
        <v>0</v>
      </c>
    </row>
    <row r="27" spans="2:12">
      <c r="B27" s="23"/>
      <c r="C27" s="14" t="s">
        <v>55</v>
      </c>
      <c r="D27" s="13" t="s">
        <v>37</v>
      </c>
      <c r="E27" s="10"/>
      <c r="F27" s="10"/>
      <c r="G27" s="10"/>
      <c r="H27" s="10"/>
      <c r="J27" s="15"/>
    </row>
    <row r="28" spans="2:12" ht="29.1" customHeight="1">
      <c r="B28" s="23"/>
      <c r="C28" s="25" t="s">
        <v>96</v>
      </c>
      <c r="D28" s="15">
        <v>100000</v>
      </c>
      <c r="E28" s="15">
        <v>125000</v>
      </c>
      <c r="F28" s="15">
        <v>25000</v>
      </c>
      <c r="G28" s="15">
        <v>0</v>
      </c>
      <c r="H28" s="15">
        <v>0</v>
      </c>
      <c r="I28" s="34">
        <v>5106000</v>
      </c>
      <c r="J28" s="15">
        <f t="shared" si="3"/>
        <v>250000</v>
      </c>
      <c r="L28" s="77"/>
    </row>
    <row r="29" spans="2:12">
      <c r="B29" s="23"/>
      <c r="C29" s="25" t="s">
        <v>97</v>
      </c>
      <c r="D29" s="15">
        <v>25000</v>
      </c>
      <c r="E29" s="15"/>
      <c r="F29" s="15"/>
      <c r="G29" s="15"/>
      <c r="H29" s="15"/>
      <c r="I29" s="34">
        <v>22500000</v>
      </c>
      <c r="J29" s="15">
        <f t="shared" si="3"/>
        <v>25000</v>
      </c>
    </row>
    <row r="30" spans="2:12">
      <c r="B30" s="23"/>
      <c r="C30" s="25" t="s">
        <v>98</v>
      </c>
      <c r="D30" s="15">
        <v>50000</v>
      </c>
      <c r="E30" s="71">
        <v>50000</v>
      </c>
      <c r="F30" s="71">
        <v>50000</v>
      </c>
      <c r="G30" s="71">
        <v>50000</v>
      </c>
      <c r="H30" s="71">
        <v>50000</v>
      </c>
      <c r="J30" s="15">
        <f>SUM(D30:H30)</f>
        <v>250000</v>
      </c>
    </row>
    <row r="31" spans="2:12" ht="15">
      <c r="B31" s="23"/>
      <c r="C31" s="25" t="s">
        <v>61</v>
      </c>
      <c r="D31" s="15">
        <v>0</v>
      </c>
      <c r="E31" s="15">
        <v>0</v>
      </c>
      <c r="F31" s="15">
        <v>0</v>
      </c>
      <c r="G31" s="15">
        <v>0</v>
      </c>
      <c r="H31" s="15">
        <v>12000</v>
      </c>
      <c r="J31" s="15">
        <f t="shared" si="3"/>
        <v>12000</v>
      </c>
    </row>
    <row r="32" spans="2:12">
      <c r="B32" s="23"/>
      <c r="C32" s="9" t="s">
        <v>17</v>
      </c>
      <c r="D32" s="16">
        <f>SUM(D28:D31)</f>
        <v>175000</v>
      </c>
      <c r="E32" s="16">
        <f t="shared" ref="E32:H32" si="6">SUM(E28:E31)</f>
        <v>175000</v>
      </c>
      <c r="F32" s="16">
        <f t="shared" si="6"/>
        <v>75000</v>
      </c>
      <c r="G32" s="16">
        <f t="shared" si="6"/>
        <v>50000</v>
      </c>
      <c r="H32" s="16">
        <f t="shared" si="6"/>
        <v>62000</v>
      </c>
      <c r="J32" s="16">
        <f t="shared" si="3"/>
        <v>537000</v>
      </c>
    </row>
    <row r="33" spans="2:10">
      <c r="B33" s="23"/>
      <c r="C33" s="14" t="s">
        <v>63</v>
      </c>
      <c r="D33" s="13" t="s">
        <v>37</v>
      </c>
      <c r="E33" s="10"/>
      <c r="F33" s="10"/>
      <c r="G33" s="10"/>
      <c r="H33" s="10"/>
      <c r="J33" s="15"/>
    </row>
    <row r="34" spans="2:10">
      <c r="B34" s="23"/>
      <c r="C34" s="25" t="s">
        <v>99</v>
      </c>
      <c r="D34" s="15">
        <v>675000</v>
      </c>
      <c r="E34" s="15">
        <v>675000</v>
      </c>
      <c r="F34" s="15">
        <v>0</v>
      </c>
      <c r="G34" s="15">
        <v>0</v>
      </c>
      <c r="H34" s="15">
        <v>0</v>
      </c>
      <c r="I34" s="34">
        <v>375000</v>
      </c>
      <c r="J34" s="15">
        <f t="shared" si="3"/>
        <v>1350000</v>
      </c>
    </row>
    <row r="35" spans="2:10">
      <c r="B35" s="23"/>
      <c r="C35" s="25" t="s">
        <v>100</v>
      </c>
      <c r="D35" s="15">
        <v>30000</v>
      </c>
      <c r="E35" s="15">
        <v>30000</v>
      </c>
      <c r="F35" s="15">
        <v>30000</v>
      </c>
      <c r="G35" s="15">
        <v>30000</v>
      </c>
      <c r="H35" s="15">
        <v>30000</v>
      </c>
      <c r="I35" s="34">
        <v>781250</v>
      </c>
      <c r="J35" s="15">
        <f>SUM(D35:H35)</f>
        <v>150000</v>
      </c>
    </row>
    <row r="36" spans="2:10">
      <c r="B36" s="23"/>
      <c r="C36" s="25" t="s">
        <v>101</v>
      </c>
      <c r="D36" s="15">
        <v>5000</v>
      </c>
      <c r="E36" s="15">
        <v>5000</v>
      </c>
      <c r="F36" s="15">
        <v>5000</v>
      </c>
      <c r="G36" s="15">
        <v>5000</v>
      </c>
      <c r="H36" s="15">
        <v>5000</v>
      </c>
      <c r="I36" s="34">
        <v>2083335</v>
      </c>
      <c r="J36" s="15">
        <f t="shared" si="3"/>
        <v>25000</v>
      </c>
    </row>
    <row r="37" spans="2:10">
      <c r="B37" s="23"/>
      <c r="C37" s="25" t="s">
        <v>102</v>
      </c>
      <c r="D37" s="15">
        <v>3000</v>
      </c>
      <c r="E37" s="15">
        <v>3000</v>
      </c>
      <c r="F37" s="15">
        <v>3000</v>
      </c>
      <c r="G37" s="15">
        <v>3000</v>
      </c>
      <c r="H37" s="15">
        <v>3000</v>
      </c>
      <c r="J37" s="15">
        <f t="shared" si="3"/>
        <v>15000</v>
      </c>
    </row>
    <row r="38" spans="2:10">
      <c r="B38" s="24"/>
      <c r="C38" s="9" t="s">
        <v>18</v>
      </c>
      <c r="D38" s="16">
        <f>SUM(D34:D37)</f>
        <v>713000</v>
      </c>
      <c r="E38" s="16">
        <f>SUM(E34:E37)</f>
        <v>713000</v>
      </c>
      <c r="F38" s="16">
        <f>SUM(F34:F37)</f>
        <v>38000</v>
      </c>
      <c r="G38" s="16">
        <f>SUM(G34:G37)</f>
        <v>38000</v>
      </c>
      <c r="H38" s="16">
        <f>SUM(H35:H37)</f>
        <v>38000</v>
      </c>
      <c r="J38" s="16">
        <f t="shared" si="3"/>
        <v>1540000</v>
      </c>
    </row>
    <row r="39" spans="2:10">
      <c r="B39" s="24"/>
      <c r="C39" s="9" t="s">
        <v>19</v>
      </c>
      <c r="D39" s="16">
        <f>SUM(D38,D32,D26,D22,D18,D14,D10)</f>
        <v>920640</v>
      </c>
      <c r="E39" s="16">
        <f>SUM(E38,E32,E26,E22,E18,E14,E10)</f>
        <v>922000</v>
      </c>
      <c r="F39" s="16">
        <f>SUM(F38,F32,F26,F22,F18,F14,F10)</f>
        <v>148360</v>
      </c>
      <c r="G39" s="16">
        <f>SUM(G38,G32,G26,G22,G18,G14,G10)</f>
        <v>124720</v>
      </c>
      <c r="H39" s="16">
        <f>SUM(H38,H32,H26,H22,H18,H14,H10)</f>
        <v>138080</v>
      </c>
      <c r="J39" s="16">
        <f t="shared" si="3"/>
        <v>2253800</v>
      </c>
    </row>
    <row r="40" spans="2:10">
      <c r="B40" s="6"/>
      <c r="D40"/>
      <c r="E40"/>
      <c r="H40"/>
      <c r="I40"/>
      <c r="J40" t="s">
        <v>20</v>
      </c>
    </row>
    <row r="41" spans="2:10" ht="29.1">
      <c r="B41" s="67" t="s">
        <v>64</v>
      </c>
      <c r="C41" s="17" t="s">
        <v>64</v>
      </c>
      <c r="D41" s="18"/>
      <c r="E41" s="18"/>
      <c r="F41" s="18"/>
      <c r="G41" s="18"/>
      <c r="H41" s="18"/>
      <c r="I41"/>
      <c r="J41" s="18" t="s">
        <v>20</v>
      </c>
    </row>
    <row r="42" spans="2:10" ht="15">
      <c r="B42" s="23"/>
      <c r="C42" s="70" t="s">
        <v>65</v>
      </c>
      <c r="D42" s="84">
        <f>D39*0.0165</f>
        <v>15190.560000000001</v>
      </c>
      <c r="E42" s="84">
        <f>E39*0.0165</f>
        <v>15213</v>
      </c>
      <c r="F42" s="84">
        <f>F39*0.0165</f>
        <v>2447.94</v>
      </c>
      <c r="G42" s="84">
        <f>G39*0.0165</f>
        <v>2057.88</v>
      </c>
      <c r="H42" s="84">
        <f>H39*0.0165</f>
        <v>2278.3200000000002</v>
      </c>
      <c r="J42" s="15">
        <f>SUM(D42:H42)</f>
        <v>37187.699999999997</v>
      </c>
    </row>
    <row r="43" spans="2:10">
      <c r="B43" s="23"/>
      <c r="C43" s="25"/>
      <c r="D43" s="13"/>
      <c r="E43" s="10"/>
      <c r="F43" s="10"/>
      <c r="G43" s="10"/>
      <c r="H43" s="10"/>
      <c r="J43" s="15">
        <f t="shared" ref="J43:J44" si="7">SUM(D43:H43)</f>
        <v>0</v>
      </c>
    </row>
    <row r="44" spans="2:10">
      <c r="B44" s="24"/>
      <c r="C44" s="9" t="s">
        <v>21</v>
      </c>
      <c r="D44" s="16">
        <f>SUM(D42:D43)</f>
        <v>15190.560000000001</v>
      </c>
      <c r="E44" s="16">
        <f t="shared" ref="E44:H44" si="8">SUM(E42:E43)</f>
        <v>15213</v>
      </c>
      <c r="F44" s="16">
        <f t="shared" si="8"/>
        <v>2447.94</v>
      </c>
      <c r="G44" s="16">
        <f t="shared" si="8"/>
        <v>2057.88</v>
      </c>
      <c r="H44" s="16">
        <f t="shared" si="8"/>
        <v>2278.3200000000002</v>
      </c>
      <c r="J44" s="16">
        <f t="shared" si="7"/>
        <v>37187.699999999997</v>
      </c>
    </row>
    <row r="45" spans="2:10" ht="15" thickBot="1">
      <c r="B45" s="6"/>
      <c r="D45"/>
      <c r="E45"/>
      <c r="H45"/>
      <c r="I45"/>
      <c r="J45" t="s">
        <v>20</v>
      </c>
    </row>
    <row r="46" spans="2:10" s="1" customFormat="1" ht="29.45" thickBot="1">
      <c r="B46" s="19" t="s">
        <v>22</v>
      </c>
      <c r="C46" s="19"/>
      <c r="D46" s="20">
        <f>SUM(D44,D39)</f>
        <v>935830.56</v>
      </c>
      <c r="E46" s="20">
        <f t="shared" ref="E46:J46" si="9">SUM(E44,E39)</f>
        <v>937213</v>
      </c>
      <c r="F46" s="20">
        <f t="shared" si="9"/>
        <v>150807.94</v>
      </c>
      <c r="G46" s="20">
        <f t="shared" si="9"/>
        <v>126777.88</v>
      </c>
      <c r="H46" s="20">
        <f t="shared" si="9"/>
        <v>140358.32</v>
      </c>
      <c r="I46" s="7">
        <f>SUM(I44,I39)</f>
        <v>0</v>
      </c>
      <c r="J46" s="20">
        <f t="shared" si="9"/>
        <v>2290987.7000000002</v>
      </c>
    </row>
    <row r="47" spans="2:10">
      <c r="B47" s="6"/>
    </row>
    <row r="48" spans="2:10">
      <c r="B48" s="6"/>
    </row>
    <row r="49" spans="2:2">
      <c r="B49" s="6"/>
    </row>
    <row r="50" spans="2:2">
      <c r="B50" s="6"/>
    </row>
    <row r="51" spans="2:2">
      <c r="B51" s="6"/>
    </row>
    <row r="52" spans="2:2">
      <c r="B52" s="6"/>
    </row>
    <row r="53" spans="2:2">
      <c r="B53" s="6"/>
    </row>
    <row r="54" spans="2:2">
      <c r="B54" s="6"/>
    </row>
    <row r="55" spans="2:2">
      <c r="B55" s="6"/>
    </row>
    <row r="56" spans="2:2">
      <c r="B56" s="6"/>
    </row>
    <row r="57" spans="2:2">
      <c r="B57" s="6"/>
    </row>
    <row r="58" spans="2:2">
      <c r="B58" s="6"/>
    </row>
    <row r="59" spans="2:2">
      <c r="B59" s="6"/>
    </row>
    <row r="60" spans="2:2">
      <c r="B60" s="6"/>
    </row>
    <row r="61" spans="2:2">
      <c r="B61" s="6"/>
    </row>
  </sheetData>
  <pageMargins left="0.7" right="0.7" top="0.75" bottom="0.75" header="0.3" footer="0.3"/>
  <pageSetup scale="86" fitToHeight="0" orientation="landscape" r:id="rId1"/>
  <ignoredErrors>
    <ignoredError sqref="J34:J36 J28:J29 J24 J1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/>
</file>

<file path=customXml/itemProps2.xml><?xml version="1.0" encoding="utf-8"?>
<ds:datastoreItem xmlns:ds="http://schemas.openxmlformats.org/officeDocument/2006/customXml" ds:itemID="{E61D5935-F179-4A89-95E0-C99AE243BFAE}"/>
</file>

<file path=customXml/itemProps3.xml><?xml version="1.0" encoding="utf-8"?>
<ds:datastoreItem xmlns:ds="http://schemas.openxmlformats.org/officeDocument/2006/customXml" ds:itemID="{3E962A3E-8547-4A07-881C-EB4E7EE4CB97}"/>
</file>

<file path=customXml/itemProps4.xml><?xml version="1.0" encoding="utf-8"?>
<ds:datastoreItem xmlns:ds="http://schemas.openxmlformats.org/officeDocument/2006/customXml" ds:itemID="{3CB63306-D6A3-4242-864E-F008A5928EBB}"/>
</file>

<file path=customXml/itemProps5.xml><?xml version="1.0" encoding="utf-8"?>
<ds:datastoreItem xmlns:ds="http://schemas.openxmlformats.org/officeDocument/2006/customXml" ds:itemID="{5A2572C9-94E8-4C6B-8BD4-9D0B9DF7E5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Kershaw, Ethan</cp:lastModifiedBy>
  <cp:revision>1</cp:revision>
  <dcterms:created xsi:type="dcterms:W3CDTF">2023-09-19T16:36:01Z</dcterms:created>
  <dcterms:modified xsi:type="dcterms:W3CDTF">2024-03-04T16:04:35Z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