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codeName="ThisWorkbook" defaultThemeVersion="166925"/>
  <xr:revisionPtr revIDLastSave="0" documentId="8_{47BB9CC8-D444-4E10-91D8-528E25EB9040}" xr6:coauthVersionLast="47" xr6:coauthVersionMax="47" xr10:uidLastSave="{00000000-0000-0000-0000-000000000000}"/>
  <bookViews>
    <workbookView xWindow="-98" yWindow="-98" windowWidth="19396" windowHeight="11475" tabRatio="979" firstSheet="1" activeTab="1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29" r:id="rId6"/>
    <sheet name="Measure 5 Budget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30" l="1"/>
  <c r="D18" i="30"/>
  <c r="E18" i="30"/>
  <c r="F18" i="30"/>
  <c r="G18" i="30"/>
  <c r="I18" i="30"/>
  <c r="H14" i="30" l="1"/>
  <c r="I14" i="30"/>
  <c r="I13" i="30"/>
  <c r="I12" i="30"/>
  <c r="H13" i="30"/>
  <c r="I58" i="16"/>
  <c r="I36" i="16"/>
  <c r="I24" i="16"/>
  <c r="I15" i="16"/>
  <c r="I50" i="16"/>
  <c r="H57" i="16"/>
  <c r="H58" i="16" s="1"/>
  <c r="D57" i="16"/>
  <c r="D58" i="16" s="1"/>
  <c r="E57" i="16"/>
  <c r="E58" i="16" s="1"/>
  <c r="F57" i="16"/>
  <c r="F58" i="16" s="1"/>
  <c r="G57" i="16"/>
  <c r="G58" i="16" s="1"/>
  <c r="I52" i="16"/>
  <c r="F19" i="16"/>
  <c r="H50" i="16"/>
  <c r="G50" i="16"/>
  <c r="F50" i="16"/>
  <c r="F36" i="16"/>
  <c r="H36" i="16"/>
  <c r="I55" i="16"/>
  <c r="H23" i="16"/>
  <c r="G23" i="16"/>
  <c r="F23" i="16"/>
  <c r="E23" i="16"/>
  <c r="D23" i="16"/>
  <c r="H22" i="16"/>
  <c r="G22" i="16"/>
  <c r="F22" i="16"/>
  <c r="E22" i="16"/>
  <c r="D22" i="16"/>
  <c r="H21" i="16"/>
  <c r="G21" i="16"/>
  <c r="F21" i="16"/>
  <c r="E21" i="16"/>
  <c r="D21" i="16"/>
  <c r="H20" i="16"/>
  <c r="G20" i="16"/>
  <c r="F20" i="16"/>
  <c r="E20" i="16"/>
  <c r="D20" i="16"/>
  <c r="H19" i="16"/>
  <c r="G19" i="16"/>
  <c r="E19" i="16"/>
  <c r="D19" i="16"/>
  <c r="H18" i="16"/>
  <c r="G18" i="16"/>
  <c r="F18" i="16"/>
  <c r="E18" i="16"/>
  <c r="D18" i="16"/>
  <c r="I18" i="16" s="1"/>
  <c r="H17" i="16"/>
  <c r="G17" i="16"/>
  <c r="F17" i="16"/>
  <c r="E17" i="16"/>
  <c r="D17" i="16"/>
  <c r="H14" i="16"/>
  <c r="G14" i="16"/>
  <c r="F14" i="16"/>
  <c r="E14" i="16"/>
  <c r="D14" i="16"/>
  <c r="H13" i="16"/>
  <c r="G13" i="16"/>
  <c r="F13" i="16"/>
  <c r="E13" i="16"/>
  <c r="D13" i="16"/>
  <c r="H12" i="16"/>
  <c r="G12" i="16"/>
  <c r="F12" i="16"/>
  <c r="E12" i="16"/>
  <c r="D12" i="16"/>
  <c r="H11" i="16"/>
  <c r="G11" i="16"/>
  <c r="F11" i="16"/>
  <c r="E11" i="16"/>
  <c r="D11" i="16"/>
  <c r="I11" i="16" s="1"/>
  <c r="H10" i="16"/>
  <c r="G10" i="16"/>
  <c r="F10" i="16"/>
  <c r="I10" i="16" s="1"/>
  <c r="E10" i="16"/>
  <c r="D10" i="16"/>
  <c r="H9" i="16"/>
  <c r="G9" i="16"/>
  <c r="F9" i="16"/>
  <c r="E9" i="16"/>
  <c r="D9" i="16"/>
  <c r="H8" i="16"/>
  <c r="G8" i="16"/>
  <c r="F8" i="16"/>
  <c r="E8" i="16"/>
  <c r="D8" i="16"/>
  <c r="D15" i="16" s="1"/>
  <c r="G36" i="16"/>
  <c r="I53" i="16"/>
  <c r="I54" i="16"/>
  <c r="I56" i="16"/>
  <c r="I41" i="16"/>
  <c r="I42" i="16"/>
  <c r="I43" i="16"/>
  <c r="I44" i="16"/>
  <c r="I45" i="16"/>
  <c r="I46" i="16"/>
  <c r="I47" i="16"/>
  <c r="I48" i="16"/>
  <c r="I49" i="16"/>
  <c r="I40" i="16"/>
  <c r="I29" i="16"/>
  <c r="I30" i="16"/>
  <c r="I31" i="16"/>
  <c r="I32" i="16"/>
  <c r="I33" i="16"/>
  <c r="I34" i="16"/>
  <c r="I35" i="16"/>
  <c r="D50" i="16"/>
  <c r="I21" i="16"/>
  <c r="D46" i="32"/>
  <c r="D13" i="32"/>
  <c r="D11" i="32"/>
  <c r="D13" i="33"/>
  <c r="E50" i="16"/>
  <c r="I9" i="16" l="1"/>
  <c r="H15" i="16"/>
  <c r="I14" i="16"/>
  <c r="H24" i="16"/>
  <c r="I13" i="16"/>
  <c r="I12" i="16"/>
  <c r="G15" i="16"/>
  <c r="I19" i="16"/>
  <c r="D24" i="16"/>
  <c r="I23" i="16"/>
  <c r="I17" i="16"/>
  <c r="I22" i="16"/>
  <c r="E24" i="16"/>
  <c r="I8" i="16"/>
  <c r="E15" i="16"/>
  <c r="F24" i="16"/>
  <c r="I20" i="16"/>
  <c r="F15" i="16"/>
  <c r="G24" i="16"/>
  <c r="I57" i="16"/>
  <c r="I28" i="16"/>
  <c r="E36" i="16"/>
  <c r="D36" i="16"/>
  <c r="J18" i="31" l="1"/>
  <c r="J19" i="31"/>
  <c r="J18" i="29"/>
  <c r="J19" i="29"/>
  <c r="J18" i="28"/>
  <c r="J19" i="28"/>
  <c r="J50" i="27"/>
  <c r="J42" i="27"/>
  <c r="J37" i="27"/>
  <c r="J38" i="27"/>
  <c r="J39" i="27"/>
  <c r="J40" i="27"/>
  <c r="J35" i="27"/>
  <c r="J31" i="27"/>
  <c r="J27" i="27"/>
  <c r="J18" i="27"/>
  <c r="J19" i="27"/>
  <c r="E54" i="34"/>
  <c r="J54" i="34" s="1"/>
  <c r="F54" i="34"/>
  <c r="F56" i="34" s="1"/>
  <c r="J56" i="34" s="1"/>
  <c r="G54" i="34"/>
  <c r="H54" i="34"/>
  <c r="D54" i="34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6" i="32"/>
  <c r="H11" i="32"/>
  <c r="G11" i="32"/>
  <c r="F11" i="32"/>
  <c r="E11" i="32"/>
  <c r="J9" i="32"/>
  <c r="J11" i="32" s="1"/>
  <c r="J8" i="32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8" i="27"/>
  <c r="H56" i="27"/>
  <c r="G56" i="27"/>
  <c r="F56" i="27"/>
  <c r="E56" i="27"/>
  <c r="D56" i="27"/>
  <c r="J55" i="27"/>
  <c r="J54" i="27"/>
  <c r="H50" i="27"/>
  <c r="G50" i="27"/>
  <c r="F50" i="27"/>
  <c r="E50" i="27"/>
  <c r="D50" i="27"/>
  <c r="J49" i="27"/>
  <c r="J48" i="27"/>
  <c r="J47" i="27"/>
  <c r="J46" i="27"/>
  <c r="J45" i="27"/>
  <c r="J44" i="27"/>
  <c r="H42" i="27"/>
  <c r="G42" i="27"/>
  <c r="F42" i="27"/>
  <c r="E42" i="27"/>
  <c r="D42" i="27"/>
  <c r="J41" i="27"/>
  <c r="H35" i="27"/>
  <c r="G35" i="27"/>
  <c r="F35" i="27"/>
  <c r="E35" i="27"/>
  <c r="D35" i="27"/>
  <c r="J34" i="27"/>
  <c r="J33" i="27"/>
  <c r="H31" i="27"/>
  <c r="G31" i="27"/>
  <c r="F31" i="27"/>
  <c r="E31" i="27"/>
  <c r="D31" i="27"/>
  <c r="J30" i="27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E62" i="16"/>
  <c r="F62" i="16"/>
  <c r="G62" i="16"/>
  <c r="H62" i="16"/>
  <c r="D62" i="16"/>
  <c r="I61" i="16"/>
  <c r="I62" i="16" s="1"/>
  <c r="H64" i="16" l="1"/>
  <c r="E10" i="30"/>
  <c r="D16" i="30"/>
  <c r="G10" i="30"/>
  <c r="E9" i="30"/>
  <c r="F9" i="30"/>
  <c r="H11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F16" i="30"/>
  <c r="E11" i="30"/>
  <c r="F10" i="30"/>
  <c r="G16" i="30"/>
  <c r="E16" i="30"/>
  <c r="H16" i="30"/>
  <c r="H10" i="30"/>
  <c r="F12" i="30"/>
  <c r="H12" i="30"/>
  <c r="D10" i="30"/>
  <c r="H51" i="27"/>
  <c r="H58" i="27" s="1"/>
  <c r="J13" i="27"/>
  <c r="J16" i="27" s="1"/>
  <c r="G51" i="27"/>
  <c r="G58" i="27" s="1"/>
  <c r="D51" i="27"/>
  <c r="D58" i="27" s="1"/>
  <c r="J56" i="28"/>
  <c r="J54" i="28"/>
  <c r="F13" i="30"/>
  <c r="G12" i="30"/>
  <c r="J42" i="28"/>
  <c r="J31" i="28"/>
  <c r="D12" i="30"/>
  <c r="E12" i="30"/>
  <c r="G11" i="30"/>
  <c r="J35" i="28"/>
  <c r="J27" i="28"/>
  <c r="E51" i="28"/>
  <c r="E58" i="28" s="1"/>
  <c r="J13" i="28"/>
  <c r="J16" i="28" s="1"/>
  <c r="D51" i="28"/>
  <c r="D58" i="28" s="1"/>
  <c r="G51" i="28"/>
  <c r="G58" i="28" s="1"/>
  <c r="H51" i="28"/>
  <c r="H58" i="28" s="1"/>
  <c r="F51" i="28"/>
  <c r="J11" i="28"/>
  <c r="E13" i="30"/>
  <c r="E14" i="30" s="1"/>
  <c r="G13" i="30"/>
  <c r="H9" i="30"/>
  <c r="G9" i="30"/>
  <c r="D13" i="30"/>
  <c r="H50" i="31"/>
  <c r="H57" i="31" s="1"/>
  <c r="J41" i="31"/>
  <c r="D9" i="30"/>
  <c r="J16" i="31"/>
  <c r="F50" i="31"/>
  <c r="F57" i="31" s="1"/>
  <c r="G50" i="31"/>
  <c r="G57" i="31" s="1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E51" i="27"/>
  <c r="E58" i="27" s="1"/>
  <c r="F51" i="27"/>
  <c r="F58" i="27" s="1"/>
  <c r="J55" i="29"/>
  <c r="J49" i="29"/>
  <c r="J50" i="28"/>
  <c r="J56" i="27"/>
  <c r="E64" i="16"/>
  <c r="G64" i="16"/>
  <c r="F64" i="16"/>
  <c r="D14" i="30" l="1"/>
  <c r="G14" i="30"/>
  <c r="D64" i="16"/>
  <c r="I64" i="16"/>
  <c r="D23" i="30" s="1"/>
  <c r="I16" i="30"/>
  <c r="I10" i="30"/>
  <c r="I11" i="30"/>
  <c r="D58" i="34"/>
  <c r="J51" i="34"/>
  <c r="J58" i="34" s="1"/>
  <c r="J51" i="33"/>
  <c r="J58" i="33" s="1"/>
  <c r="D58" i="33"/>
  <c r="J46" i="32"/>
  <c r="J53" i="32" s="1"/>
  <c r="I9" i="30"/>
  <c r="J51" i="28"/>
  <c r="J58" i="28" s="1"/>
  <c r="D25" i="30" s="1"/>
  <c r="I7" i="30"/>
  <c r="F58" i="28"/>
  <c r="J50" i="31"/>
  <c r="J57" i="31" s="1"/>
  <c r="J50" i="29"/>
  <c r="J57" i="29" s="1"/>
  <c r="D26" i="30" s="1"/>
  <c r="J51" i="27"/>
  <c r="J58" i="27" s="1"/>
  <c r="D24" i="30" s="1"/>
  <c r="D29" i="30" l="1"/>
  <c r="E24" i="30" s="1"/>
  <c r="E25" i="30" l="1"/>
  <c r="E23" i="30"/>
  <c r="E26" i="30"/>
  <c r="E27" i="30"/>
  <c r="E29" i="30" l="1"/>
</calcChain>
</file>

<file path=xl/sharedStrings.xml><?xml version="1.0" encoding="utf-8"?>
<sst xmlns="http://schemas.openxmlformats.org/spreadsheetml/2006/main" count="526" uniqueCount="120">
  <si>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</si>
  <si>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</si>
  <si>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</si>
  <si>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</si>
  <si>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</si>
  <si>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</si>
  <si>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</si>
  <si>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</si>
  <si>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</si>
  <si>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</si>
  <si>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</si>
  <si>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</si>
  <si>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</si>
  <si>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</si>
  <si>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</si>
  <si>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</si>
  <si>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</si>
  <si>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</si>
  <si>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</si>
  <si>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</si>
  <si>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</si>
  <si>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</si>
  <si>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</si>
  <si>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</si>
  <si>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</si>
  <si>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</si>
  <si>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</si>
  <si>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</si>
  <si>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1</t>
  </si>
  <si>
    <t>Name 2</t>
  </si>
  <si>
    <t>Name 3</t>
  </si>
  <si>
    <t>Name 4</t>
  </si>
  <si>
    <t>Name 5</t>
  </si>
  <si>
    <t>Total</t>
  </si>
  <si>
    <t>Detailed Budget Table</t>
  </si>
  <si>
    <t xml:space="preserve">This Excel Workbook is provided to aid applicants in developing the required budget table(s) within the budget narrative.  </t>
  </si>
  <si>
    <t>Personnel</t>
  </si>
  <si>
    <t> </t>
  </si>
  <si>
    <t xml:space="preserve">Wastewater Treatment Superintendent </t>
  </si>
  <si>
    <t>Senior Civil Engineer</t>
  </si>
  <si>
    <t>Deputy Director of Water &amp; Environmental Management</t>
  </si>
  <si>
    <t>Project Manager</t>
  </si>
  <si>
    <t>Administrative Assistant</t>
  </si>
  <si>
    <t>Administrative Services Director</t>
  </si>
  <si>
    <t>Finance Manager</t>
  </si>
  <si>
    <t xml:space="preserve"> Fringe Benefits </t>
  </si>
  <si>
    <t>Wastewater Treatment Superintendent@ 40% Salary</t>
  </si>
  <si>
    <t>Senior Civil Engineer Civil Engineer @ 40% Salary</t>
  </si>
  <si>
    <t>Administrative Services Director @40% Salary</t>
  </si>
  <si>
    <t>Administrative Assistant @ 40% Salary</t>
  </si>
  <si>
    <t>Project Manager @40% Salary</t>
  </si>
  <si>
    <t>Finance Manager @ 40% Salary</t>
  </si>
  <si>
    <t>Deputy Director of Water &amp; Environmental Management @40 % Salary</t>
  </si>
  <si>
    <t xml:space="preserve"> Travel  - There will be no EPA grant funding for travel</t>
  </si>
  <si>
    <t xml:space="preserve"> Equipment </t>
  </si>
  <si>
    <t>Sludge storage tank</t>
  </si>
  <si>
    <t>Tank mixer</t>
  </si>
  <si>
    <t>Centrifuge feed pump</t>
  </si>
  <si>
    <t>Centrifuge</t>
  </si>
  <si>
    <t>Dewatering Polymer</t>
  </si>
  <si>
    <t>Biodryer</t>
  </si>
  <si>
    <t>Pyrolysis</t>
  </si>
  <si>
    <t>Conveyors</t>
  </si>
  <si>
    <t xml:space="preserve"> Supplies - There will be no EPA grant funding for supplies</t>
  </si>
  <si>
    <t xml:space="preserve"> Contractual </t>
  </si>
  <si>
    <t>Demolition</t>
  </si>
  <si>
    <t>Site Work</t>
  </si>
  <si>
    <t>Sludge Storage</t>
  </si>
  <si>
    <t>Dewatering and Thickening Building</t>
  </si>
  <si>
    <t>Dewatering</t>
  </si>
  <si>
    <t>Drying and Pyrolysis</t>
  </si>
  <si>
    <t>Cake Receiving</t>
  </si>
  <si>
    <t>Odor Control</t>
  </si>
  <si>
    <t>Yard Piping</t>
  </si>
  <si>
    <t>Electrical and Controls</t>
  </si>
  <si>
    <t>OTHER</t>
  </si>
  <si>
    <t>Design</t>
  </si>
  <si>
    <t>Design Services During Construction</t>
  </si>
  <si>
    <t>Construction Management</t>
  </si>
  <si>
    <t>Monitoring</t>
  </si>
  <si>
    <t>Grant Administration</t>
  </si>
  <si>
    <t>Indirect Costs</t>
  </si>
  <si>
    <t>Indirect Costs- There will be no indirect cost funded by this EPA grant</t>
  </si>
  <si>
    <t xml:space="preserve"> Travel </t>
  </si>
  <si>
    <t xml:space="preserve"> </t>
  </si>
  <si>
    <t xml:space="preserve"> Supplies 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</si>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</sst>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10" fillId="3" borderId="19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0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10" fillId="6" borderId="22" xfId="0" applyFont="1" applyFill="1" applyBorder="1" applyAlignment="1">
      <alignment wrapText="1"/>
    </xf>
    <xf numFmtId="0" fontId="10" fillId="6" borderId="23" xfId="0" applyFont="1" applyFill="1" applyBorder="1" applyAlignment="1">
      <alignment wrapText="1"/>
    </xf>
    <xf numFmtId="0" fontId="10" fillId="6" borderId="24" xfId="0" applyFont="1" applyFill="1" applyBorder="1" applyAlignment="1">
      <alignment wrapText="1"/>
    </xf>
    <xf numFmtId="0" fontId="10" fillId="6" borderId="5" xfId="0" applyFont="1" applyFill="1" applyBorder="1"/>
    <xf numFmtId="0" fontId="7" fillId="0" borderId="3" xfId="0" applyFont="1" applyBorder="1" applyAlignment="1">
      <alignment vertical="top"/>
    </xf>
    <xf numFmtId="6" fontId="7" fillId="0" borderId="3" xfId="0" applyNumberFormat="1" applyFont="1" applyBorder="1" applyAlignment="1">
      <alignment wrapText="1"/>
    </xf>
    <xf numFmtId="0" fontId="20" fillId="5" borderId="8" xfId="0" applyFont="1" applyFill="1" applyBorder="1"/>
    <xf numFmtId="0" fontId="10" fillId="5" borderId="7" xfId="0" applyFont="1" applyFill="1" applyBorder="1" applyAlignment="1">
      <alignment wrapText="1"/>
    </xf>
    <xf numFmtId="0" fontId="10" fillId="5" borderId="6" xfId="0" applyFont="1" applyFill="1" applyBorder="1" applyAlignment="1">
      <alignment wrapText="1"/>
    </xf>
    <xf numFmtId="0" fontId="10" fillId="0" borderId="21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6" fontId="5" fillId="0" borderId="1" xfId="0" applyNumberFormat="1" applyFont="1" applyBorder="1" applyAlignment="1">
      <alignment wrapText="1"/>
    </xf>
    <xf numFmtId="0" fontId="7" fillId="0" borderId="5" xfId="0" applyFont="1" applyBorder="1" applyAlignment="1">
      <alignment vertical="top"/>
    </xf>
    <xf numFmtId="0" fontId="10" fillId="4" borderId="1" xfId="0" applyFont="1" applyFill="1" applyBorder="1" applyAlignment="1">
      <alignment wrapText="1"/>
    </xf>
    <xf numFmtId="6" fontId="10" fillId="4" borderId="1" xfId="0" applyNumberFormat="1" applyFont="1" applyFill="1" applyBorder="1" applyAlignment="1">
      <alignment wrapText="1"/>
    </xf>
    <xf numFmtId="6" fontId="10" fillId="9" borderId="1" xfId="0" applyNumberFormat="1" applyFont="1" applyFill="1" applyBorder="1" applyAlignment="1">
      <alignment wrapText="1"/>
    </xf>
    <xf numFmtId="6" fontId="21" fillId="4" borderId="1" xfId="0" applyNumberFormat="1" applyFont="1" applyFill="1" applyBorder="1" applyAlignment="1">
      <alignment wrapText="1"/>
    </xf>
    <xf numFmtId="6" fontId="10" fillId="4" borderId="4" xfId="0" applyNumberFormat="1" applyFont="1" applyFill="1" applyBorder="1" applyAlignment="1">
      <alignment wrapText="1"/>
    </xf>
    <xf numFmtId="6" fontId="21" fillId="0" borderId="12" xfId="0" applyNumberFormat="1" applyFont="1" applyBorder="1" applyAlignment="1">
      <alignment wrapText="1"/>
    </xf>
    <xf numFmtId="6" fontId="7" fillId="8" borderId="1" xfId="0" applyNumberFormat="1" applyFont="1" applyFill="1" applyBorder="1" applyAlignment="1">
      <alignment wrapText="1"/>
    </xf>
    <xf numFmtId="6" fontId="7" fillId="7" borderId="1" xfId="0" applyNumberFormat="1" applyFont="1" applyFill="1" applyBorder="1" applyAlignment="1">
      <alignment wrapText="1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  <xf numFmtId="0" fontId="10" fillId="9" borderId="25" xfId="0" applyFont="1" applyFill="1" applyBorder="1" applyAlignment="1">
      <alignment horizontal="left" vertical="top"/>
    </xf>
    <xf numFmtId="0" fontId="10" fillId="9" borderId="26" xfId="0" applyFont="1" applyFill="1" applyBorder="1" applyAlignment="1">
      <alignment horizontal="left" vertical="top"/>
    </xf>
    <xf numFmtId="0" fontId="10" fillId="9" borderId="27" xfId="0" applyFont="1" applyFill="1" applyBorder="1" applyAlignment="1">
      <alignment horizontal="left" vertical="top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topLeftCell="A22" zoomScale="90" zoomScaleNormal="90" workbookViewId="0">
      <selection activeCell="F58" sqref="F58"/>
    </sheetView>
  </sheetViews>
  <sheetFormatPr defaultRowHeight="14.25" x14ac:dyDescent="0.45"/>
  <cols>
    <col min="1" max="1" width="1.796875" customWidth="1"/>
    <col min="5" max="5" width="13.46484375" bestFit="1" customWidth="1"/>
    <col min="6" max="6" width="14.46484375" bestFit="1" customWidth="1"/>
    <col min="7" max="9" width="14.46484375" customWidth="1"/>
    <col min="10" max="10" width="10.796875" bestFit="1" customWidth="1"/>
    <col min="11" max="11" width="15.53125" customWidth="1"/>
    <col min="18" max="18" width="37.53125" customWidth="1"/>
  </cols>
  <sheetData>
    <row r="1" spans="4:11" ht="10.5" customHeight="1" x14ac:dyDescent="0.45"/>
    <row r="2" spans="4:11" x14ac:dyDescent="0.45">
      <c r="D2" s="3"/>
      <c r="E2" s="3"/>
      <c r="J2" s="33"/>
      <c r="K2" s="3"/>
    </row>
    <row r="3" spans="4:11" x14ac:dyDescent="0.45">
      <c r="D3" s="3"/>
      <c r="E3" s="3"/>
      <c r="J3" s="31"/>
      <c r="K3" s="32"/>
    </row>
    <row r="4" spans="4:11" x14ac:dyDescent="0.45">
      <c r="D4" s="4"/>
      <c r="E4" s="3"/>
    </row>
    <row r="9" spans="4:11" x14ac:dyDescent="0.45">
      <c r="J9" s="21"/>
    </row>
    <row r="17" spans="5:18" x14ac:dyDescent="0.45">
      <c r="E17" s="34"/>
      <c r="F17" s="34"/>
      <c r="G17" s="34"/>
      <c r="H17" s="34"/>
      <c r="I17" s="34"/>
    </row>
    <row r="18" spans="5:18" x14ac:dyDescent="0.45">
      <c r="E18" s="34"/>
      <c r="F18" s="34"/>
      <c r="G18" s="34"/>
      <c r="H18" s="34"/>
      <c r="I18" s="34"/>
    </row>
    <row r="27" spans="5:18" ht="23.25" x14ac:dyDescent="0.7">
      <c r="Q27" s="30"/>
    </row>
    <row r="28" spans="5:18" x14ac:dyDescent="0.45">
      <c r="Q28" s="59"/>
      <c r="R28" s="60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3"/>
  <sheetViews>
    <sheetView showGridLines="0" zoomScale="80" zoomScaleNormal="80" workbookViewId="0">
      <pane xSplit="3" ySplit="6" topLeftCell="D27" activePane="bottomRight" state="frozen"/>
      <selection pane="topRight" activeCell="R20" sqref="R20:W20"/>
      <selection pane="bottomLeft" activeCell="R20" sqref="R20:W20"/>
      <selection pane="bottomRight" activeCell="C20" sqref="C20"/>
    </sheetView>
  </sheetViews>
  <sheetFormatPr defaultColWidth="9.19921875" defaultRowHeight="14.25" x14ac:dyDescent="0.45"/>
  <cols>
    <col min="1" max="1" width="3.19921875" customWidth="1"/>
    <col min="2" max="2" width="12.19921875" customWidth="1"/>
    <col min="3" max="3" width="52.796875" customWidth="1"/>
    <col min="4" max="4" width="12.73046875" style="6" customWidth="1"/>
    <col min="5" max="5" width="12.53125" style="2" customWidth="1"/>
    <col min="6" max="7" width="12.46484375" customWidth="1"/>
    <col min="8" max="8" width="12.53125" style="2" customWidth="1"/>
    <col min="9" max="9" width="0.796875" style="7" customWidth="1"/>
    <col min="10" max="10" width="13.53125" customWidth="1"/>
    <col min="11" max="11" width="10.19921875" customWidth="1"/>
  </cols>
  <sheetData>
    <row r="2" spans="2:39" ht="23.25" x14ac:dyDescent="0.7">
      <c r="B2" s="30" t="s">
        <v>34</v>
      </c>
    </row>
    <row r="3" spans="2:39" x14ac:dyDescent="0.45">
      <c r="B3" s="5"/>
    </row>
    <row r="4" spans="2:39" x14ac:dyDescent="0.45">
      <c r="B4" s="5"/>
    </row>
    <row r="5" spans="2:39" ht="18" x14ac:dyDescent="0.55000000000000004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4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45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45">
      <c r="B8" s="23"/>
      <c r="C8" s="25" t="s">
        <v>111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28.5" x14ac:dyDescent="0.45">
      <c r="B9" s="23"/>
      <c r="C9" s="25" t="s">
        <v>89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4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4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x14ac:dyDescent="0.45">
      <c r="B12" s="23"/>
      <c r="C12" s="14" t="s">
        <v>45</v>
      </c>
      <c r="D12" s="13" t="s">
        <v>37</v>
      </c>
      <c r="E12" s="10"/>
      <c r="F12" s="10"/>
      <c r="G12" s="10"/>
      <c r="H12" s="10"/>
      <c r="J12" s="8" t="s">
        <v>37</v>
      </c>
    </row>
    <row r="13" spans="2:39" x14ac:dyDescent="0.45">
      <c r="B13" s="23"/>
      <c r="C13" s="25" t="s">
        <v>90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4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4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4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x14ac:dyDescent="0.45">
      <c r="B17" s="23"/>
      <c r="C17" s="14" t="s">
        <v>83</v>
      </c>
      <c r="D17" s="13" t="s">
        <v>37</v>
      </c>
      <c r="E17" s="10"/>
      <c r="F17" s="10"/>
      <c r="G17" s="10"/>
      <c r="H17" s="10"/>
      <c r="J17" s="8" t="s">
        <v>37</v>
      </c>
    </row>
    <row r="18" spans="2:10" x14ac:dyDescent="0.45">
      <c r="B18" s="23"/>
      <c r="C18" s="25" t="s">
        <v>106</v>
      </c>
      <c r="D18" s="13"/>
      <c r="E18" s="10"/>
      <c r="F18" s="10"/>
      <c r="G18" s="10"/>
      <c r="H18" s="10"/>
      <c r="J18" s="15" t="s">
        <v>37</v>
      </c>
    </row>
    <row r="19" spans="2:10" x14ac:dyDescent="0.45">
      <c r="B19" s="23"/>
      <c r="C19" s="29" t="s">
        <v>91</v>
      </c>
      <c r="D19" s="15" t="s">
        <v>84</v>
      </c>
      <c r="E19" s="11" t="s">
        <v>84</v>
      </c>
      <c r="F19" s="11" t="s">
        <v>84</v>
      </c>
      <c r="G19" s="11"/>
      <c r="H19" s="11"/>
      <c r="J19" s="15"/>
    </row>
    <row r="20" spans="2:10" x14ac:dyDescent="0.45">
      <c r="B20" s="23"/>
      <c r="C20" s="29" t="s">
        <v>92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45">
      <c r="B21" s="23"/>
      <c r="C21" s="29" t="s">
        <v>93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45">
      <c r="B22" s="23"/>
      <c r="C22" s="25" t="s">
        <v>112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x14ac:dyDescent="0.45">
      <c r="B23" s="23"/>
      <c r="C23" s="29" t="s">
        <v>95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x14ac:dyDescent="0.45">
      <c r="B24" s="23"/>
      <c r="C24" s="29" t="s">
        <v>96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45">
      <c r="B25" s="23"/>
      <c r="C25" s="29" t="s">
        <v>97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4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45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x14ac:dyDescent="0.45">
      <c r="B28" s="23"/>
      <c r="C28" s="14" t="s">
        <v>54</v>
      </c>
      <c r="D28" s="15"/>
      <c r="E28" s="10"/>
      <c r="F28" s="10"/>
      <c r="G28" s="10"/>
      <c r="H28" s="10"/>
      <c r="J28" s="15" t="s">
        <v>20</v>
      </c>
    </row>
    <row r="29" spans="2:10" x14ac:dyDescent="0.4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45">
      <c r="B30" s="23" t="s">
        <v>84</v>
      </c>
      <c r="C30" s="28" t="s">
        <v>84</v>
      </c>
      <c r="D30" s="13" t="s">
        <v>37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4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45">
      <c r="B32" s="23"/>
      <c r="C32" s="14" t="s">
        <v>85</v>
      </c>
      <c r="D32" s="13" t="s">
        <v>37</v>
      </c>
      <c r="E32" s="10"/>
      <c r="F32" s="10"/>
      <c r="G32" s="10"/>
      <c r="H32" s="10"/>
      <c r="J32" s="15"/>
    </row>
    <row r="33" spans="2:10" x14ac:dyDescent="0.45">
      <c r="B33" s="23"/>
      <c r="C33" s="25" t="s">
        <v>100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4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45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x14ac:dyDescent="0.45">
      <c r="B36" s="23"/>
      <c r="C36" s="14" t="s">
        <v>64</v>
      </c>
      <c r="D36" s="13" t="s">
        <v>37</v>
      </c>
      <c r="E36" s="10"/>
      <c r="F36" s="10"/>
      <c r="G36" s="10"/>
      <c r="H36" s="10"/>
      <c r="J36" s="15"/>
    </row>
    <row r="37" spans="2:10" ht="28.5" x14ac:dyDescent="0.45">
      <c r="B37" s="23"/>
      <c r="C37" s="57" t="s">
        <v>113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45">
      <c r="B38" s="23"/>
      <c r="C38" s="25" t="s">
        <v>114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x14ac:dyDescent="0.45">
      <c r="B39" s="23"/>
      <c r="C39" s="25" t="s">
        <v>115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x14ac:dyDescent="0.45">
      <c r="B40" s="23"/>
      <c r="C40" s="25" t="s">
        <v>116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x14ac:dyDescent="0.45">
      <c r="B41" s="23"/>
      <c r="C41" s="25" t="s">
        <v>117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x14ac:dyDescent="0.45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x14ac:dyDescent="0.45">
      <c r="B43" s="23"/>
      <c r="C43" s="14" t="s">
        <v>75</v>
      </c>
      <c r="D43" s="13" t="s">
        <v>37</v>
      </c>
      <c r="E43" s="10"/>
      <c r="F43" s="10"/>
      <c r="G43" s="10"/>
      <c r="H43" s="10"/>
      <c r="J43" s="15"/>
    </row>
    <row r="44" spans="2:10" ht="28.5" x14ac:dyDescent="0.45">
      <c r="B44" s="23"/>
      <c r="C44" s="25" t="s">
        <v>118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4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4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4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4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4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45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 x14ac:dyDescent="0.45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 x14ac:dyDescent="0.45">
      <c r="B52" s="6"/>
      <c r="D52"/>
      <c r="E52"/>
      <c r="H52"/>
      <c r="I52"/>
      <c r="J52" t="s">
        <v>20</v>
      </c>
    </row>
    <row r="53" spans="2:10" x14ac:dyDescent="0.45">
      <c r="B53" s="22" t="s">
        <v>81</v>
      </c>
      <c r="C53" s="17" t="s">
        <v>81</v>
      </c>
      <c r="D53" s="18"/>
      <c r="E53" s="18"/>
      <c r="F53" s="18"/>
      <c r="G53" s="18"/>
      <c r="H53" s="18"/>
      <c r="I53"/>
      <c r="J53" s="18" t="s">
        <v>20</v>
      </c>
    </row>
    <row r="54" spans="2:10" ht="28.5" x14ac:dyDescent="0.45">
      <c r="B54" s="23"/>
      <c r="C54" s="25" t="s">
        <v>119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 x14ac:dyDescent="0.45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 x14ac:dyDescent="0.45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4.65" thickBot="1" x14ac:dyDescent="0.5">
      <c r="B57" s="6"/>
      <c r="D57"/>
      <c r="E57"/>
      <c r="H57"/>
      <c r="I57"/>
      <c r="J57" t="s">
        <v>20</v>
      </c>
    </row>
    <row r="58" spans="2:10" s="1" customFormat="1" ht="28.9" thickBot="1" x14ac:dyDescent="0.5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 x14ac:dyDescent="0.45">
      <c r="B59" s="6"/>
    </row>
    <row r="60" spans="2:10" x14ac:dyDescent="0.45">
      <c r="B60" s="6"/>
    </row>
    <row r="61" spans="2:10" x14ac:dyDescent="0.45">
      <c r="B61" s="6"/>
    </row>
    <row r="62" spans="2:10" x14ac:dyDescent="0.45">
      <c r="B62" s="6"/>
    </row>
    <row r="63" spans="2:10" x14ac:dyDescent="0.45">
      <c r="B63" s="6"/>
    </row>
    <row r="64" spans="2:10" x14ac:dyDescent="0.45">
      <c r="B64" s="6"/>
    </row>
    <row r="65" spans="2:2" x14ac:dyDescent="0.45">
      <c r="B65" s="6"/>
    </row>
    <row r="66" spans="2:2" x14ac:dyDescent="0.45">
      <c r="B66" s="6"/>
    </row>
    <row r="67" spans="2:2" x14ac:dyDescent="0.45">
      <c r="B67" s="6"/>
    </row>
    <row r="68" spans="2:2" x14ac:dyDescent="0.45">
      <c r="B68" s="6"/>
    </row>
    <row r="69" spans="2:2" x14ac:dyDescent="0.45">
      <c r="B69" s="6"/>
    </row>
    <row r="70" spans="2:2" x14ac:dyDescent="0.45">
      <c r="B70" s="6"/>
    </row>
    <row r="71" spans="2:2" x14ac:dyDescent="0.45">
      <c r="B71" s="6"/>
    </row>
    <row r="72" spans="2:2" x14ac:dyDescent="0.45">
      <c r="B72" s="6"/>
    </row>
    <row r="73" spans="2:2" x14ac:dyDescent="0.45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L30"/>
  <sheetViews>
    <sheetView showGridLines="0" tabSelected="1" zoomScale="83" zoomScaleNormal="85" workbookViewId="0">
      <selection activeCell="G7" sqref="G7"/>
    </sheetView>
  </sheetViews>
  <sheetFormatPr defaultColWidth="9.19921875" defaultRowHeight="15" customHeight="1" x14ac:dyDescent="0.45"/>
  <cols>
    <col min="1" max="1" width="3.19921875" customWidth="1"/>
    <col min="2" max="2" width="12.19921875" customWidth="1"/>
    <col min="3" max="3" width="29.19921875" customWidth="1"/>
    <col min="4" max="4" width="15.796875" style="6" customWidth="1"/>
    <col min="5" max="5" width="11.796875" style="2" customWidth="1"/>
    <col min="6" max="6" width="12.19921875" customWidth="1"/>
    <col min="7" max="7" width="14.73046875" customWidth="1"/>
    <col min="8" max="8" width="14" style="2" customWidth="1"/>
    <col min="9" max="9" width="12.73046875" bestFit="1" customWidth="1"/>
    <col min="10" max="10" width="10.19921875" customWidth="1"/>
  </cols>
  <sheetData>
    <row r="2" spans="2:38" ht="23.25" x14ac:dyDescent="0.7">
      <c r="B2" s="30" t="s">
        <v>0</v>
      </c>
    </row>
    <row r="3" spans="2:38" ht="26.55" customHeight="1" x14ac:dyDescent="0.45">
      <c r="B3" s="90" t="s">
        <v>1</v>
      </c>
      <c r="C3" s="90"/>
      <c r="D3" s="90"/>
      <c r="E3" s="90"/>
      <c r="F3" s="90"/>
      <c r="G3" s="90"/>
      <c r="H3" s="90"/>
      <c r="I3" s="90"/>
    </row>
    <row r="4" spans="2:38" ht="15" customHeight="1" x14ac:dyDescent="0.45">
      <c r="B4" s="5"/>
    </row>
    <row r="5" spans="2:38" ht="18" x14ac:dyDescent="0.55000000000000004">
      <c r="B5" s="45" t="s">
        <v>2</v>
      </c>
      <c r="C5" s="46"/>
      <c r="D5" s="46"/>
      <c r="E5" s="46"/>
      <c r="F5" s="46"/>
      <c r="G5" s="46"/>
      <c r="H5" s="46"/>
      <c r="I5" s="64"/>
    </row>
    <row r="6" spans="2:38" ht="17.25" customHeight="1" x14ac:dyDescent="0.45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65" t="s">
        <v>10</v>
      </c>
    </row>
    <row r="7" spans="2:38" s="5" customFormat="1" ht="14.25" x14ac:dyDescent="0.45">
      <c r="B7" s="22" t="s">
        <v>11</v>
      </c>
      <c r="C7" s="50" t="s">
        <v>12</v>
      </c>
      <c r="D7" s="88">
        <v>200459</v>
      </c>
      <c r="E7" s="89">
        <v>200459</v>
      </c>
      <c r="F7" s="89">
        <v>200459</v>
      </c>
      <c r="G7" s="89">
        <v>200459</v>
      </c>
      <c r="H7" s="89">
        <v>200459</v>
      </c>
      <c r="I7" s="89">
        <f>SUM(D7:H7)</f>
        <v>1002295</v>
      </c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</row>
    <row r="8" spans="2:38" ht="14.25" x14ac:dyDescent="0.45">
      <c r="B8" s="23"/>
      <c r="C8" s="50" t="s">
        <v>13</v>
      </c>
      <c r="D8" s="89">
        <v>83440</v>
      </c>
      <c r="E8" s="89">
        <v>83440</v>
      </c>
      <c r="F8" s="89">
        <v>83440</v>
      </c>
      <c r="G8" s="89">
        <v>83440</v>
      </c>
      <c r="H8" s="89">
        <v>83440</v>
      </c>
      <c r="I8" s="89">
        <v>426291</v>
      </c>
    </row>
    <row r="9" spans="2:38" ht="14.25" x14ac:dyDescent="0.45">
      <c r="B9" s="23"/>
      <c r="C9" s="50" t="s">
        <v>14</v>
      </c>
      <c r="D9" s="89">
        <f>'Measure 1 Budget'!D26+'Measure 2 Budget'!D27+'Measure 3 Budget'!D27+'Measure 4 Budget'!D27+'Measure 5 Budget'!D27</f>
        <v>0</v>
      </c>
      <c r="E9" s="89">
        <f>'Measure 1 Budget'!E26+'Measure 2 Budget'!E27+'Measure 3 Budget'!E27+'Measure 4 Budget'!E27</f>
        <v>0</v>
      </c>
      <c r="F9" s="89">
        <f>'Measure 1 Budget'!F26+'Measure 2 Budget'!F27+'Measure 3 Budget'!F27+'Measure 4 Budget'!F27</f>
        <v>0</v>
      </c>
      <c r="G9" s="89">
        <f>'Measure 1 Budget'!G26+'Measure 2 Budget'!G27+'Measure 3 Budget'!G27+'Measure 4 Budget'!G27</f>
        <v>0</v>
      </c>
      <c r="H9" s="89">
        <f>'Measure 1 Budget'!H26+'Measure 2 Budget'!H27+'Measure 3 Budget'!H27+'Measure 4 Budget'!H27</f>
        <v>0</v>
      </c>
      <c r="I9" s="89">
        <f>SUM(D9:H9)</f>
        <v>0</v>
      </c>
    </row>
    <row r="10" spans="2:38" ht="14.25" x14ac:dyDescent="0.45">
      <c r="B10" s="23"/>
      <c r="C10" s="50" t="s">
        <v>15</v>
      </c>
      <c r="D10" s="89">
        <f>'Measure 1 Budget'!D36+'Measure 2 Budget'!D31+'Measure 3 Budget'!D31+'Measure 4 Budget'!D31+'Measure 5 Budget'!D31</f>
        <v>0</v>
      </c>
      <c r="E10" s="89">
        <f>'Measure 1 Budget'!E36+'Measure 2 Budget'!E31+'Measure 3 Budget'!E31+'Measure 4 Budget'!E31</f>
        <v>0</v>
      </c>
      <c r="F10" s="89">
        <f>'Measure 1 Budget'!F36+'Measure 2 Budget'!F31+'Measure 3 Budget'!F31+'Measure 4 Budget'!F31</f>
        <v>7482762</v>
      </c>
      <c r="G10" s="89">
        <f>'Measure 1 Budget'!G36+'Measure 2 Budget'!G31+'Measure 3 Budget'!G31+'Measure 4 Budget'!G31</f>
        <v>7482762</v>
      </c>
      <c r="H10" s="89">
        <f>'Measure 1 Budget'!H36+'Measure 2 Budget'!H31+'Measure 3 Budget'!H31+'Measure 4 Budget'!H31</f>
        <v>7482762</v>
      </c>
      <c r="I10" s="89">
        <f>SUM(D10:H10)</f>
        <v>22448286</v>
      </c>
    </row>
    <row r="11" spans="2:38" ht="14.25" x14ac:dyDescent="0.45">
      <c r="B11" s="23"/>
      <c r="C11" s="50" t="s">
        <v>16</v>
      </c>
      <c r="D11" s="89">
        <f>'Measure 1 Budget'!D38+'Measure 2 Budget'!D35+'Measure 3 Budget'!D35+'Measure 4 Budget'!D35+'Measure 5 Budget'!D35</f>
        <v>0</v>
      </c>
      <c r="E11" s="89">
        <f>'Measure 1 Budget'!E38+'Measure 2 Budget'!E35+'Measure 3 Budget'!E35+'Measure 4 Budget'!E35</f>
        <v>0</v>
      </c>
      <c r="F11" s="89">
        <f>'Measure 1 Budget'!F38+'Measure 2 Budget'!F35+'Measure 3 Budget'!F35+'Measure 4 Budget'!F35</f>
        <v>0</v>
      </c>
      <c r="G11" s="89">
        <f>'Measure 1 Budget'!G38+'Measure 2 Budget'!G35+'Measure 3 Budget'!G35+'Measure 4 Budget'!G35</f>
        <v>0</v>
      </c>
      <c r="H11" s="89">
        <f>'Measure 1 Budget'!H38+'Measure 2 Budget'!H35+'Measure 3 Budget'!H35+'Measure 4 Budget'!H35</f>
        <v>0</v>
      </c>
      <c r="I11" s="89">
        <f>SUM(D11:H11)</f>
        <v>0</v>
      </c>
    </row>
    <row r="12" spans="2:38" ht="14.25" x14ac:dyDescent="0.45">
      <c r="B12" s="23"/>
      <c r="C12" s="50" t="s">
        <v>17</v>
      </c>
      <c r="D12" s="89">
        <f>'Measure 1 Budget'!D50+'Measure 2 Budget'!D42+'Measure 3 Budget'!D42+'Measure 4 Budget'!D41+'Measure 5 Budget'!D41</f>
        <v>0</v>
      </c>
      <c r="E12" s="89">
        <f>'Measure 1 Budget'!E50+'Measure 2 Budget'!E42+'Measure 3 Budget'!E42+'Measure 4 Budget'!E41</f>
        <v>0</v>
      </c>
      <c r="F12" s="89">
        <f>'Measure 1 Budget'!F50+'Measure 2 Budget'!F42+'Measure 3 Budget'!F42+'Measure 4 Budget'!F41</f>
        <v>16775571</v>
      </c>
      <c r="G12" s="89">
        <f>'Measure 1 Budget'!G50+'Measure 2 Budget'!G42+'Measure 3 Budget'!G42+'Measure 4 Budget'!G41</f>
        <v>16775571</v>
      </c>
      <c r="H12" s="89">
        <f>'Measure 1 Budget'!H50+'Measure 2 Budget'!H42+'Measure 3 Budget'!H42+'Measure 4 Budget'!H41</f>
        <v>16775571</v>
      </c>
      <c r="I12" s="89">
        <f>SUM(D12:H12)</f>
        <v>50326713</v>
      </c>
    </row>
    <row r="13" spans="2:38" ht="14.25" x14ac:dyDescent="0.45">
      <c r="B13" s="23"/>
      <c r="C13" s="50" t="s">
        <v>18</v>
      </c>
      <c r="D13" s="89">
        <f>'Measure 1 Budget'!D57+'Measure 2 Budget'!D50+'Measure 3 Budget'!D50+'Measure 4 Budget'!D49+'Measure 5 Budget'!D49</f>
        <v>4138750</v>
      </c>
      <c r="E13" s="89">
        <f>'Measure 1 Budget'!E57+'Measure 2 Budget'!E50+'Measure 3 Budget'!E50+'Measure 4 Budget'!E49</f>
        <v>4138750</v>
      </c>
      <c r="F13" s="89">
        <f>'Measure 1 Budget'!F57+'Measure 2 Budget'!F50+'Measure 3 Budget'!F50+'Measure 4 Budget'!F49</f>
        <v>4138750</v>
      </c>
      <c r="G13" s="89">
        <f>'Measure 1 Budget'!G57+'Measure 2 Budget'!G50+'Measure 3 Budget'!G50+'Measure 4 Budget'!G49</f>
        <v>4138750</v>
      </c>
      <c r="H13" s="89">
        <f>'Measure 1 Budget'!H57+'Measure 2 Budget'!H50+'Measure 3 Budget'!H50+'Measure 4 Budget'!H49</f>
        <v>4138750</v>
      </c>
      <c r="I13" s="89">
        <f>SUM(D13:H13)</f>
        <v>20693750</v>
      </c>
    </row>
    <row r="14" spans="2:38" ht="14.25" x14ac:dyDescent="0.45">
      <c r="B14" s="24"/>
      <c r="C14" s="9" t="s">
        <v>19</v>
      </c>
      <c r="D14" s="55">
        <f>SUM(D7:D13)</f>
        <v>4422649</v>
      </c>
      <c r="E14" s="55">
        <f>SUM(E7:E13)</f>
        <v>4422649</v>
      </c>
      <c r="F14" s="55">
        <v>42319421</v>
      </c>
      <c r="G14" s="55">
        <f>SUM(G7:G13)</f>
        <v>28680982</v>
      </c>
      <c r="H14" s="55">
        <f>SUM(H7:H13)</f>
        <v>28680982</v>
      </c>
      <c r="I14" s="55">
        <f>SUM(I7:I13)</f>
        <v>94897335</v>
      </c>
    </row>
    <row r="15" spans="2:38" ht="14.25" x14ac:dyDescent="0.45">
      <c r="B15" s="63"/>
      <c r="D15"/>
      <c r="E15"/>
      <c r="H15"/>
      <c r="I15" s="18" t="s">
        <v>20</v>
      </c>
    </row>
    <row r="16" spans="2:38" ht="20.25" customHeight="1" x14ac:dyDescent="0.45">
      <c r="B16" s="63"/>
      <c r="C16" s="9" t="s">
        <v>21</v>
      </c>
      <c r="D16" s="55">
        <f>'Measure 1 Budget'!D62+'Measure 2 Budget'!D56+'Measure 3 Budget'!D56+'Measure 4 Budget'!D55+'Measure 5 Budget'!D55</f>
        <v>0</v>
      </c>
      <c r="E16" s="55">
        <f>'Measure 1 Budget'!E62+'Measure 2 Budget'!E56+'Measure 3 Budget'!E56+'Measure 4 Budget'!E55</f>
        <v>0</v>
      </c>
      <c r="F16" s="55">
        <f>'Measure 1 Budget'!F62+'Measure 2 Budget'!F56+'Measure 3 Budget'!F56+'Measure 4 Budget'!F55</f>
        <v>0</v>
      </c>
      <c r="G16" s="55">
        <f>'Measure 1 Budget'!G62+'Measure 2 Budget'!G56+'Measure 3 Budget'!G56+'Measure 4 Budget'!G55</f>
        <v>0</v>
      </c>
      <c r="H16" s="55">
        <f>'Measure 1 Budget'!H62+'Measure 2 Budget'!H56+'Measure 3 Budget'!H56+'Measure 4 Budget'!H55</f>
        <v>0</v>
      </c>
      <c r="I16" s="9">
        <f>SUM(D16:H16)</f>
        <v>0</v>
      </c>
    </row>
    <row r="17" spans="2:9" ht="14.25" x14ac:dyDescent="0.45">
      <c r="B17" s="63"/>
      <c r="D17"/>
      <c r="E17"/>
      <c r="H17"/>
      <c r="I17" s="18" t="s">
        <v>20</v>
      </c>
    </row>
    <row r="18" spans="2:9" ht="31.05" customHeight="1" x14ac:dyDescent="0.45">
      <c r="B18" s="62" t="s">
        <v>22</v>
      </c>
      <c r="C18" s="19"/>
      <c r="D18" s="66">
        <f t="shared" ref="D18:G18" si="0">D14+D16</f>
        <v>4422649</v>
      </c>
      <c r="E18" s="66">
        <f t="shared" si="0"/>
        <v>4422649</v>
      </c>
      <c r="F18" s="66">
        <f t="shared" si="0"/>
        <v>42319421</v>
      </c>
      <c r="G18" s="66">
        <f t="shared" si="0"/>
        <v>28680982</v>
      </c>
      <c r="H18" s="66">
        <f>H14+H16</f>
        <v>28680982</v>
      </c>
      <c r="I18" s="66">
        <f>I14+I16</f>
        <v>94897335</v>
      </c>
    </row>
    <row r="19" spans="2:9" s="1" customFormat="1" ht="14.25" x14ac:dyDescent="0.45">
      <c r="B19" s="6"/>
      <c r="C19"/>
      <c r="D19" s="6"/>
      <c r="E19" s="2"/>
      <c r="F19"/>
      <c r="G19"/>
      <c r="H19" s="2"/>
      <c r="I19"/>
    </row>
    <row r="20" spans="2:9" ht="15" customHeight="1" x14ac:dyDescent="0.45">
      <c r="B20" s="6"/>
    </row>
    <row r="21" spans="2:9" ht="15" customHeight="1" x14ac:dyDescent="0.55000000000000004">
      <c r="B21" s="45" t="s">
        <v>23</v>
      </c>
      <c r="C21" s="46"/>
      <c r="D21" s="46"/>
      <c r="E21" s="92"/>
      <c r="F21" s="92"/>
      <c r="H21"/>
    </row>
    <row r="22" spans="2:9" ht="29.25" customHeight="1" x14ac:dyDescent="0.45">
      <c r="B22" s="47" t="s">
        <v>24</v>
      </c>
      <c r="C22" s="47" t="s">
        <v>25</v>
      </c>
      <c r="D22" s="52" t="s">
        <v>26</v>
      </c>
      <c r="E22" s="93" t="s">
        <v>27</v>
      </c>
      <c r="F22" s="93"/>
      <c r="H22"/>
    </row>
    <row r="23" spans="2:9" ht="15" customHeight="1" x14ac:dyDescent="0.45">
      <c r="B23" s="50">
        <v>1</v>
      </c>
      <c r="C23" s="53" t="s">
        <v>28</v>
      </c>
      <c r="D23" s="54">
        <f>'Measure 1 Budget'!I64</f>
        <v>94897335.064999998</v>
      </c>
      <c r="E23" s="91">
        <f>D23/D$29</f>
        <v>1</v>
      </c>
      <c r="F23" s="91"/>
      <c r="H23"/>
    </row>
    <row r="24" spans="2:9" ht="15" customHeight="1" x14ac:dyDescent="0.45">
      <c r="B24" s="50">
        <v>2</v>
      </c>
      <c r="C24" s="51" t="s">
        <v>29</v>
      </c>
      <c r="D24" s="54">
        <f>'Measure 2 Budget'!J58</f>
        <v>0</v>
      </c>
      <c r="E24" s="91">
        <f t="shared" ref="E24:E27" si="1">D24/D$29</f>
        <v>0</v>
      </c>
      <c r="F24" s="91"/>
      <c r="H24"/>
    </row>
    <row r="25" spans="2:9" ht="15" customHeight="1" x14ac:dyDescent="0.45">
      <c r="B25" s="50">
        <v>3</v>
      </c>
      <c r="C25" s="51" t="s">
        <v>30</v>
      </c>
      <c r="D25" s="54">
        <f>'Measure 3 Budget'!J58</f>
        <v>0</v>
      </c>
      <c r="E25" s="91">
        <f t="shared" si="1"/>
        <v>0</v>
      </c>
      <c r="F25" s="91"/>
      <c r="H25"/>
    </row>
    <row r="26" spans="2:9" ht="15" customHeight="1" x14ac:dyDescent="0.45">
      <c r="B26" s="50">
        <v>4</v>
      </c>
      <c r="C26" s="51" t="s">
        <v>31</v>
      </c>
      <c r="D26" s="54">
        <f>'Measure 4 Budget'!J57</f>
        <v>0</v>
      </c>
      <c r="E26" s="91">
        <f t="shared" si="1"/>
        <v>0</v>
      </c>
      <c r="F26" s="91"/>
      <c r="H26"/>
    </row>
    <row r="27" spans="2:9" ht="15" customHeight="1" x14ac:dyDescent="0.45">
      <c r="B27" s="50">
        <v>5</v>
      </c>
      <c r="C27" s="51" t="s">
        <v>32</v>
      </c>
      <c r="D27" s="54">
        <v>0</v>
      </c>
      <c r="E27" s="91">
        <f t="shared" si="1"/>
        <v>0</v>
      </c>
      <c r="F27" s="91"/>
      <c r="H27"/>
    </row>
    <row r="28" spans="2:9" ht="15" customHeight="1" x14ac:dyDescent="0.45">
      <c r="B28" s="50"/>
      <c r="C28" s="51"/>
      <c r="D28" s="54"/>
      <c r="E28" s="91"/>
      <c r="F28" s="91"/>
      <c r="H28"/>
    </row>
    <row r="29" spans="2:9" ht="15" customHeight="1" x14ac:dyDescent="0.45">
      <c r="B29" s="50" t="s">
        <v>33</v>
      </c>
      <c r="C29" s="51"/>
      <c r="D29" s="54">
        <f>SUM(D23:D28)</f>
        <v>94897335.064999998</v>
      </c>
      <c r="E29" s="91">
        <f t="shared" ref="E29" si="2">SUM(E23:E28)</f>
        <v>1</v>
      </c>
      <c r="F29" s="91"/>
      <c r="H29"/>
    </row>
    <row r="30" spans="2:9" ht="15" customHeight="1" x14ac:dyDescent="0.45">
      <c r="H30"/>
    </row>
  </sheetData>
  <mergeCells count="10">
    <mergeCell ref="B3:I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J79"/>
  <sheetViews>
    <sheetView showGridLines="0" topLeftCell="A20" zoomScale="85" zoomScaleNormal="85" workbookViewId="0">
      <selection activeCell="D57" sqref="D57"/>
    </sheetView>
  </sheetViews>
  <sheetFormatPr defaultColWidth="9.19921875" defaultRowHeight="15" customHeight="1" x14ac:dyDescent="0.45"/>
  <cols>
    <col min="1" max="1" width="3.19921875" customWidth="1"/>
    <col min="2" max="2" width="10.19921875" customWidth="1"/>
    <col min="3" max="3" width="48.796875" bestFit="1" customWidth="1"/>
    <col min="4" max="4" width="12.46484375" style="6" customWidth="1"/>
    <col min="5" max="5" width="12.53125" style="2" customWidth="1"/>
    <col min="6" max="6" width="12.46484375" customWidth="1"/>
    <col min="7" max="7" width="13" customWidth="1"/>
    <col min="8" max="8" width="16.796875" style="2" customWidth="1"/>
    <col min="9" max="9" width="12.796875" customWidth="1"/>
    <col min="10" max="10" width="10.19921875" customWidth="1"/>
  </cols>
  <sheetData>
    <row r="2" spans="2:36" ht="23.25" x14ac:dyDescent="0.7">
      <c r="B2" s="30" t="s">
        <v>34</v>
      </c>
    </row>
    <row r="3" spans="2:36" ht="14.25" x14ac:dyDescent="0.45">
      <c r="B3" s="5" t="s">
        <v>35</v>
      </c>
    </row>
    <row r="4" spans="2:36" ht="14.25" x14ac:dyDescent="0.45">
      <c r="B4" s="5"/>
    </row>
    <row r="5" spans="2:36" ht="18" x14ac:dyDescent="0.55000000000000004">
      <c r="B5" s="75" t="s">
        <v>2</v>
      </c>
      <c r="C5" s="76"/>
      <c r="D5" s="76"/>
      <c r="E5" s="76"/>
      <c r="F5" s="76"/>
      <c r="G5" s="76"/>
      <c r="H5" s="76"/>
      <c r="I5" s="77"/>
    </row>
    <row r="6" spans="2:36" ht="14.25" x14ac:dyDescent="0.45">
      <c r="B6" s="39" t="s">
        <v>3</v>
      </c>
      <c r="C6" s="69" t="s">
        <v>4</v>
      </c>
      <c r="D6" s="69" t="s">
        <v>5</v>
      </c>
      <c r="E6" s="70" t="s">
        <v>6</v>
      </c>
      <c r="F6" s="70" t="s">
        <v>7</v>
      </c>
      <c r="G6" s="70" t="s">
        <v>8</v>
      </c>
      <c r="H6" s="71" t="s">
        <v>9</v>
      </c>
      <c r="I6" s="72" t="s">
        <v>10</v>
      </c>
    </row>
    <row r="7" spans="2:36" s="5" customFormat="1" ht="18.5" customHeight="1" x14ac:dyDescent="0.45">
      <c r="B7" s="78" t="s">
        <v>11</v>
      </c>
      <c r="C7" s="94" t="s">
        <v>36</v>
      </c>
      <c r="D7" s="95"/>
      <c r="E7" s="95"/>
      <c r="F7" s="95"/>
      <c r="G7" s="95"/>
      <c r="H7" s="95"/>
      <c r="I7" s="96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</row>
    <row r="8" spans="2:36" s="5" customFormat="1" ht="14.25" x14ac:dyDescent="0.45">
      <c r="B8" s="79"/>
      <c r="C8" s="73" t="s">
        <v>38</v>
      </c>
      <c r="D8" s="74">
        <f>136091.16*0.35</f>
        <v>47631.905999999995</v>
      </c>
      <c r="E8" s="74">
        <f>136091.16*0.35</f>
        <v>47631.905999999995</v>
      </c>
      <c r="F8" s="74">
        <f>136091.16*0.35</f>
        <v>47631.905999999995</v>
      </c>
      <c r="G8" s="74">
        <f>136091.16*0.35</f>
        <v>47631.905999999995</v>
      </c>
      <c r="H8" s="74">
        <f>136091.16*0.35</f>
        <v>47631.905999999995</v>
      </c>
      <c r="I8" s="74">
        <f>SUM(D8:H8)</f>
        <v>238159.52999999997</v>
      </c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</row>
    <row r="9" spans="2:36" s="5" customFormat="1" ht="14.25" x14ac:dyDescent="0.45">
      <c r="B9" s="79"/>
      <c r="C9" s="68" t="s">
        <v>39</v>
      </c>
      <c r="D9" s="11">
        <f>139483.32*0.35</f>
        <v>48819.161999999997</v>
      </c>
      <c r="E9" s="11">
        <f>139483.32*0.35</f>
        <v>48819.161999999997</v>
      </c>
      <c r="F9" s="11">
        <f>139483.32*0.35</f>
        <v>48819.161999999997</v>
      </c>
      <c r="G9" s="11">
        <f>139483.32*0.35</f>
        <v>48819.161999999997</v>
      </c>
      <c r="H9" s="11">
        <f>139483.32*0.35</f>
        <v>48819.161999999997</v>
      </c>
      <c r="I9" s="11">
        <f>SUM(D9:H9)</f>
        <v>244095.81</v>
      </c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</row>
    <row r="10" spans="2:36" s="5" customFormat="1" ht="14.25" x14ac:dyDescent="0.45">
      <c r="B10" s="79"/>
      <c r="C10" s="68" t="s">
        <v>40</v>
      </c>
      <c r="D10" s="11">
        <f>142811.28*0.35</f>
        <v>49983.947999999997</v>
      </c>
      <c r="E10" s="11">
        <f>142811.28*0.35</f>
        <v>49983.947999999997</v>
      </c>
      <c r="F10" s="11">
        <f>142811.28*0.35</f>
        <v>49983.947999999997</v>
      </c>
      <c r="G10" s="11">
        <f>142811.28*0.35</f>
        <v>49983.947999999997</v>
      </c>
      <c r="H10" s="11">
        <f>142811.28*0.35</f>
        <v>49983.947999999997</v>
      </c>
      <c r="I10" s="11">
        <f t="shared" ref="I10:I14" si="0">SUM(D10:H10)</f>
        <v>249919.74</v>
      </c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</row>
    <row r="11" spans="2:36" s="5" customFormat="1" ht="14.25" x14ac:dyDescent="0.45">
      <c r="B11" s="79"/>
      <c r="C11" s="68" t="s">
        <v>41</v>
      </c>
      <c r="D11" s="11">
        <f>139483.68*0.25</f>
        <v>34870.92</v>
      </c>
      <c r="E11" s="11">
        <f>139483.68*0.25</f>
        <v>34870.92</v>
      </c>
      <c r="F11" s="11">
        <f>139483.68*0.25</f>
        <v>34870.92</v>
      </c>
      <c r="G11" s="11">
        <f>139483.68*0.25</f>
        <v>34870.92</v>
      </c>
      <c r="H11" s="11">
        <f>139483.68*0.25</f>
        <v>34870.92</v>
      </c>
      <c r="I11" s="11">
        <f t="shared" si="0"/>
        <v>174354.59999999998</v>
      </c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</row>
    <row r="12" spans="2:36" s="5" customFormat="1" ht="14.25" x14ac:dyDescent="0.45">
      <c r="B12" s="79"/>
      <c r="C12" s="68" t="s">
        <v>42</v>
      </c>
      <c r="D12" s="11">
        <f>75774.4*0.05</f>
        <v>3788.72</v>
      </c>
      <c r="E12" s="11">
        <f>75774.4*0.05</f>
        <v>3788.72</v>
      </c>
      <c r="F12" s="11">
        <f>75774.4*0.05</f>
        <v>3788.72</v>
      </c>
      <c r="G12" s="11">
        <f>75774.4*0.05</f>
        <v>3788.72</v>
      </c>
      <c r="H12" s="11">
        <f>75774.4*0.05</f>
        <v>3788.72</v>
      </c>
      <c r="I12" s="11">
        <f t="shared" si="0"/>
        <v>18943.599999999999</v>
      </c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</row>
    <row r="13" spans="2:36" s="5" customFormat="1" ht="14.25" x14ac:dyDescent="0.45">
      <c r="B13" s="79"/>
      <c r="C13" s="68" t="s">
        <v>43</v>
      </c>
      <c r="D13" s="11">
        <f>186926.28*0.05</f>
        <v>9346.3140000000003</v>
      </c>
      <c r="E13" s="11">
        <f>186926.28*0.05</f>
        <v>9346.3140000000003</v>
      </c>
      <c r="F13" s="11">
        <f>186926.28*0.05</f>
        <v>9346.3140000000003</v>
      </c>
      <c r="G13" s="11">
        <f>186926.28*0.05</f>
        <v>9346.3140000000003</v>
      </c>
      <c r="H13" s="11">
        <f>186926.28*0.05</f>
        <v>9346.3140000000003</v>
      </c>
      <c r="I13" s="11">
        <f t="shared" si="0"/>
        <v>46731.57</v>
      </c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</row>
    <row r="14" spans="2:36" s="5" customFormat="1" ht="14.25" x14ac:dyDescent="0.45">
      <c r="B14" s="79"/>
      <c r="C14" s="68" t="s">
        <v>44</v>
      </c>
      <c r="D14" s="11">
        <f>120351.84*0.05</f>
        <v>6017.5920000000006</v>
      </c>
      <c r="E14" s="11">
        <f>120351.84*0.05</f>
        <v>6017.5920000000006</v>
      </c>
      <c r="F14" s="11">
        <f>120351.84*0.05</f>
        <v>6017.5920000000006</v>
      </c>
      <c r="G14" s="11">
        <f>120351.84*0.05</f>
        <v>6017.5920000000006</v>
      </c>
      <c r="H14" s="11">
        <f>120351.84*0.05</f>
        <v>6017.5920000000006</v>
      </c>
      <c r="I14" s="11">
        <f t="shared" si="0"/>
        <v>30087.960000000003</v>
      </c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</row>
    <row r="15" spans="2:36" ht="14.25" x14ac:dyDescent="0.45">
      <c r="B15" s="81"/>
      <c r="C15" s="82" t="s">
        <v>12</v>
      </c>
      <c r="D15" s="83">
        <f t="shared" ref="D15:H15" si="1">SUM(D8:D14)</f>
        <v>200458.56200000001</v>
      </c>
      <c r="E15" s="83">
        <f t="shared" si="1"/>
        <v>200458.56200000001</v>
      </c>
      <c r="F15" s="83">
        <f t="shared" si="1"/>
        <v>200458.56200000001</v>
      </c>
      <c r="G15" s="83">
        <f t="shared" si="1"/>
        <v>200458.56200000001</v>
      </c>
      <c r="H15" s="83">
        <f t="shared" si="1"/>
        <v>200458.56200000001</v>
      </c>
      <c r="I15" s="84">
        <f>SUM(I8:I14)</f>
        <v>1002292.8099999998</v>
      </c>
    </row>
    <row r="16" spans="2:36" ht="14.25" x14ac:dyDescent="0.45">
      <c r="B16" s="81"/>
      <c r="C16" s="94" t="s">
        <v>45</v>
      </c>
      <c r="D16" s="95" t="s">
        <v>37</v>
      </c>
      <c r="E16" s="95"/>
      <c r="F16" s="95"/>
      <c r="G16" s="95"/>
      <c r="H16" s="95"/>
      <c r="I16" s="96"/>
    </row>
    <row r="17" spans="2:9" ht="14.25" x14ac:dyDescent="0.45">
      <c r="B17" s="81"/>
      <c r="C17" s="27" t="s">
        <v>46</v>
      </c>
      <c r="D17" s="11">
        <f>(136091*0.4)*0.35</f>
        <v>19052.739999999998</v>
      </c>
      <c r="E17" s="11">
        <f>(136091*0.4)*0.35</f>
        <v>19052.739999999998</v>
      </c>
      <c r="F17" s="11">
        <f>(136091*0.4)*0.35</f>
        <v>19052.739999999998</v>
      </c>
      <c r="G17" s="11">
        <f>(136091*0.4)*0.35</f>
        <v>19052.739999999998</v>
      </c>
      <c r="H17" s="11">
        <f>(136091*0.4)*0.35</f>
        <v>19052.739999999998</v>
      </c>
      <c r="I17" s="11">
        <f>SUM(D17:H17)</f>
        <v>95263.699999999983</v>
      </c>
    </row>
    <row r="18" spans="2:9" ht="14.25" x14ac:dyDescent="0.45">
      <c r="B18" s="81"/>
      <c r="C18" s="27" t="s">
        <v>47</v>
      </c>
      <c r="D18" s="11">
        <f>(139438.32*0.4)*0.35</f>
        <v>19521.364800000003</v>
      </c>
      <c r="E18" s="11">
        <f>(139438.32*0.4)*0.35</f>
        <v>19521.364800000003</v>
      </c>
      <c r="F18" s="11">
        <f>(139438.32*0.4)*0.35</f>
        <v>19521.364800000003</v>
      </c>
      <c r="G18" s="11">
        <f>(139438.32*0.4)*0.35</f>
        <v>19521.364800000003</v>
      </c>
      <c r="H18" s="11">
        <f>(139438.32*0.4)*0.35</f>
        <v>19521.364800000003</v>
      </c>
      <c r="I18" s="11">
        <f>SUM(D18:H18)</f>
        <v>97606.824000000022</v>
      </c>
    </row>
    <row r="19" spans="2:9" ht="14.25" x14ac:dyDescent="0.45">
      <c r="B19" s="81"/>
      <c r="C19" s="27" t="s">
        <v>48</v>
      </c>
      <c r="D19" s="11">
        <f>(75774*0.4)*0.05</f>
        <v>1515.4800000000002</v>
      </c>
      <c r="E19" s="11">
        <f>(75774*0.4)*0.05</f>
        <v>1515.4800000000002</v>
      </c>
      <c r="F19" s="11">
        <f>(75774*0.4)*0.35</f>
        <v>10608.36</v>
      </c>
      <c r="G19" s="11">
        <f>(75774*0.4)*0.05</f>
        <v>1515.4800000000002</v>
      </c>
      <c r="H19" s="11">
        <f>(75774*0.4)*0.05</f>
        <v>1515.4800000000002</v>
      </c>
      <c r="I19" s="11">
        <f>SUM(D19:H19)</f>
        <v>16670.280000000002</v>
      </c>
    </row>
    <row r="20" spans="2:9" ht="14.25" x14ac:dyDescent="0.45">
      <c r="B20" s="81"/>
      <c r="C20" s="27" t="s">
        <v>49</v>
      </c>
      <c r="D20" s="11">
        <f>(186926*0.4)*0.05</f>
        <v>3738.5200000000004</v>
      </c>
      <c r="E20" s="11">
        <f>(186926*0.4)*0.05</f>
        <v>3738.5200000000004</v>
      </c>
      <c r="F20" s="11">
        <f>(186926*0.4)*0.05</f>
        <v>3738.5200000000004</v>
      </c>
      <c r="G20" s="11">
        <f>(186926*0.4)*0.05</f>
        <v>3738.5200000000004</v>
      </c>
      <c r="H20" s="11">
        <f>(186926*0.4)*0.05</f>
        <v>3738.5200000000004</v>
      </c>
      <c r="I20" s="11">
        <f>SUM(D20:H20)</f>
        <v>18692.600000000002</v>
      </c>
    </row>
    <row r="21" spans="2:9" ht="14.25" x14ac:dyDescent="0.45">
      <c r="B21" s="81"/>
      <c r="C21" s="27" t="s">
        <v>50</v>
      </c>
      <c r="D21" s="11">
        <f>(138438.63*0.4)*0.05</f>
        <v>2768.7726000000002</v>
      </c>
      <c r="E21" s="11">
        <f>(138438.63*0.4)*0.05</f>
        <v>2768.7726000000002</v>
      </c>
      <c r="F21" s="11">
        <f>(138438.63*0.4)*0.05</f>
        <v>2768.7726000000002</v>
      </c>
      <c r="G21" s="11">
        <f>(138438.63*0.4)*0.05</f>
        <v>2768.7726000000002</v>
      </c>
      <c r="H21" s="11">
        <f>(138438.63*0.4)*0.05</f>
        <v>2768.7726000000002</v>
      </c>
      <c r="I21" s="11">
        <f t="shared" ref="I21" si="2">SUM(D21:H21)</f>
        <v>13843.863000000001</v>
      </c>
    </row>
    <row r="22" spans="2:9" ht="14.25" x14ac:dyDescent="0.45">
      <c r="B22" s="81"/>
      <c r="C22" s="27" t="s">
        <v>51</v>
      </c>
      <c r="D22" s="11">
        <f>(120351.84*0.4)*0.35</f>
        <v>16849.257600000001</v>
      </c>
      <c r="E22" s="11">
        <f>(120351.84*0.4)*0.35</f>
        <v>16849.257600000001</v>
      </c>
      <c r="F22" s="11">
        <f>(120351.84*0.4)*0.35</f>
        <v>16849.257600000001</v>
      </c>
      <c r="G22" s="11">
        <f>(120351.84*0.4)*0.35</f>
        <v>16849.257600000001</v>
      </c>
      <c r="H22" s="11">
        <f>(120351.84*0.4)*0.35</f>
        <v>16849.257600000001</v>
      </c>
      <c r="I22" s="11">
        <f>SUM(D22:H22)</f>
        <v>84246.288</v>
      </c>
    </row>
    <row r="23" spans="2:9" ht="28.5" x14ac:dyDescent="0.45">
      <c r="B23" s="81"/>
      <c r="C23" s="27" t="s">
        <v>52</v>
      </c>
      <c r="D23" s="11">
        <f>(142811*0.4)*0.35</f>
        <v>19993.54</v>
      </c>
      <c r="E23" s="11">
        <f>(142811*0.4)*0.35</f>
        <v>19993.54</v>
      </c>
      <c r="F23" s="11">
        <f>(142811*0.4)*0.35</f>
        <v>19993.54</v>
      </c>
      <c r="G23" s="11">
        <f>(142811*0.4)*0.35</f>
        <v>19993.54</v>
      </c>
      <c r="H23" s="11">
        <f>(142811*0.4)*0.35</f>
        <v>19993.54</v>
      </c>
      <c r="I23" s="11">
        <f>SUM(D23:H23)</f>
        <v>99967.700000000012</v>
      </c>
    </row>
    <row r="24" spans="2:9" ht="18.75" customHeight="1" x14ac:dyDescent="0.45">
      <c r="B24" s="81"/>
      <c r="C24" s="82" t="s">
        <v>13</v>
      </c>
      <c r="D24" s="83">
        <f>SUM(D16:D23)</f>
        <v>83439.674999999988</v>
      </c>
      <c r="E24" s="83">
        <f>SUM(E16:E23)</f>
        <v>83439.674999999988</v>
      </c>
      <c r="F24" s="83">
        <f>SUM(F17:F23)</f>
        <v>92532.554999999993</v>
      </c>
      <c r="G24" s="83">
        <f>SUM(G17:G23)</f>
        <v>83439.674999999988</v>
      </c>
      <c r="H24" s="83">
        <f>SUM(H17:H23)</f>
        <v>83439.674999999988</v>
      </c>
      <c r="I24" s="84">
        <f>SUM(I17:I23)</f>
        <v>426291.25500000006</v>
      </c>
    </row>
    <row r="25" spans="2:9" ht="14.25" x14ac:dyDescent="0.45">
      <c r="B25" s="23"/>
      <c r="C25" s="14" t="s">
        <v>53</v>
      </c>
      <c r="D25" s="13" t="s">
        <v>37</v>
      </c>
      <c r="E25" s="10"/>
      <c r="F25" s="10"/>
      <c r="G25" s="10"/>
      <c r="H25" s="10"/>
      <c r="I25" s="8" t="s">
        <v>37</v>
      </c>
    </row>
    <row r="26" spans="2:9" ht="14.25" x14ac:dyDescent="0.45">
      <c r="B26" s="23"/>
      <c r="C26" s="82" t="s">
        <v>14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</row>
    <row r="27" spans="2:9" ht="14.25" x14ac:dyDescent="0.45">
      <c r="B27" s="23"/>
      <c r="C27" s="94" t="s">
        <v>54</v>
      </c>
      <c r="D27" s="95"/>
      <c r="E27" s="95"/>
      <c r="F27" s="95"/>
      <c r="G27" s="95"/>
      <c r="H27" s="95"/>
      <c r="I27" s="96" t="s">
        <v>20</v>
      </c>
    </row>
    <row r="28" spans="2:9" ht="14.25" x14ac:dyDescent="0.45">
      <c r="B28" s="23"/>
      <c r="C28" s="10" t="s">
        <v>55</v>
      </c>
      <c r="D28" s="11"/>
      <c r="E28" s="11"/>
      <c r="F28" s="11">
        <v>125225</v>
      </c>
      <c r="G28" s="11">
        <v>125225</v>
      </c>
      <c r="H28" s="11">
        <v>125225</v>
      </c>
      <c r="I28" s="11">
        <f>SUM(D28:H28)</f>
        <v>375675</v>
      </c>
    </row>
    <row r="29" spans="2:9" ht="14.25" x14ac:dyDescent="0.45">
      <c r="B29" s="23"/>
      <c r="C29" s="10" t="s">
        <v>56</v>
      </c>
      <c r="D29" s="11"/>
      <c r="E29" s="11"/>
      <c r="F29" s="11">
        <v>114477</v>
      </c>
      <c r="G29" s="11">
        <v>114477</v>
      </c>
      <c r="H29" s="11">
        <v>114477</v>
      </c>
      <c r="I29" s="11">
        <f t="shared" ref="I29:I35" si="3">SUM(D29:H29)</f>
        <v>343431</v>
      </c>
    </row>
    <row r="30" spans="2:9" ht="14.25" x14ac:dyDescent="0.45">
      <c r="B30" s="23"/>
      <c r="C30" s="10" t="s">
        <v>57</v>
      </c>
      <c r="D30" s="11"/>
      <c r="E30" s="11"/>
      <c r="F30" s="11">
        <v>10265</v>
      </c>
      <c r="G30" s="11">
        <v>10265</v>
      </c>
      <c r="H30" s="11">
        <v>10265</v>
      </c>
      <c r="I30" s="11">
        <f t="shared" si="3"/>
        <v>30795</v>
      </c>
    </row>
    <row r="31" spans="2:9" ht="14.25" x14ac:dyDescent="0.45">
      <c r="B31" s="23"/>
      <c r="C31" s="10" t="s">
        <v>58</v>
      </c>
      <c r="D31" s="11"/>
      <c r="E31" s="11"/>
      <c r="F31" s="11">
        <v>351390</v>
      </c>
      <c r="G31" s="11">
        <v>351390</v>
      </c>
      <c r="H31" s="11">
        <v>351390</v>
      </c>
      <c r="I31" s="11">
        <f t="shared" si="3"/>
        <v>1054170</v>
      </c>
    </row>
    <row r="32" spans="2:9" ht="14.25" x14ac:dyDescent="0.45">
      <c r="B32" s="23"/>
      <c r="C32" s="10" t="s">
        <v>59</v>
      </c>
      <c r="D32" s="11"/>
      <c r="E32" s="11"/>
      <c r="F32" s="11">
        <v>23878</v>
      </c>
      <c r="G32" s="11">
        <v>23878</v>
      </c>
      <c r="H32" s="11">
        <v>23878</v>
      </c>
      <c r="I32" s="11">
        <f t="shared" si="3"/>
        <v>71634</v>
      </c>
    </row>
    <row r="33" spans="2:9" ht="14.25" x14ac:dyDescent="0.45">
      <c r="B33" s="23"/>
      <c r="C33" s="10" t="s">
        <v>60</v>
      </c>
      <c r="D33" s="11"/>
      <c r="E33" s="11"/>
      <c r="F33" s="11">
        <v>5133809</v>
      </c>
      <c r="G33" s="11">
        <v>5133809</v>
      </c>
      <c r="H33" s="11">
        <v>5133809</v>
      </c>
      <c r="I33" s="11">
        <f t="shared" si="3"/>
        <v>15401427</v>
      </c>
    </row>
    <row r="34" spans="2:9" ht="14.25" x14ac:dyDescent="0.45">
      <c r="B34" s="23"/>
      <c r="C34" s="10" t="s">
        <v>61</v>
      </c>
      <c r="D34" s="11"/>
      <c r="E34" s="11"/>
      <c r="F34" s="11">
        <v>1643960</v>
      </c>
      <c r="G34" s="11">
        <v>1643960</v>
      </c>
      <c r="H34" s="11">
        <v>1643960</v>
      </c>
      <c r="I34" s="11">
        <f t="shared" si="3"/>
        <v>4931880</v>
      </c>
    </row>
    <row r="35" spans="2:9" ht="14.25" x14ac:dyDescent="0.45">
      <c r="B35" s="23"/>
      <c r="C35" s="10" t="s">
        <v>62</v>
      </c>
      <c r="D35" s="11"/>
      <c r="E35" s="80"/>
      <c r="F35" s="11">
        <v>79758</v>
      </c>
      <c r="G35" s="11">
        <v>79758</v>
      </c>
      <c r="H35" s="11">
        <v>79758</v>
      </c>
      <c r="I35" s="11">
        <f t="shared" si="3"/>
        <v>239274</v>
      </c>
    </row>
    <row r="36" spans="2:9" ht="14.25" x14ac:dyDescent="0.45">
      <c r="B36" s="23"/>
      <c r="C36" s="82" t="s">
        <v>15</v>
      </c>
      <c r="D36" s="86">
        <f t="shared" ref="D36:H36" si="4">SUM(D28:D35)</f>
        <v>0</v>
      </c>
      <c r="E36" s="86">
        <f t="shared" si="4"/>
        <v>0</v>
      </c>
      <c r="F36" s="86">
        <f t="shared" si="4"/>
        <v>7482762</v>
      </c>
      <c r="G36" s="86">
        <f t="shared" si="4"/>
        <v>7482762</v>
      </c>
      <c r="H36" s="86">
        <f t="shared" si="4"/>
        <v>7482762</v>
      </c>
      <c r="I36" s="83">
        <f>SUM(I28:I35)</f>
        <v>22448286</v>
      </c>
    </row>
    <row r="37" spans="2:9" ht="14.25" x14ac:dyDescent="0.45">
      <c r="B37" s="23"/>
      <c r="C37" s="14" t="s">
        <v>63</v>
      </c>
      <c r="D37" s="13" t="s">
        <v>37</v>
      </c>
      <c r="E37" s="10"/>
      <c r="F37" s="10"/>
      <c r="G37" s="10"/>
      <c r="H37" s="10"/>
      <c r="I37" s="15"/>
    </row>
    <row r="38" spans="2:9" ht="14.25" x14ac:dyDescent="0.45">
      <c r="B38" s="23"/>
      <c r="C38" s="9" t="s">
        <v>16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</row>
    <row r="39" spans="2:9" ht="14.25" x14ac:dyDescent="0.45">
      <c r="B39" s="23"/>
      <c r="C39" s="94" t="s">
        <v>64</v>
      </c>
      <c r="D39" s="95" t="s">
        <v>37</v>
      </c>
      <c r="E39" s="95"/>
      <c r="F39" s="95"/>
      <c r="G39" s="95"/>
      <c r="H39" s="95"/>
      <c r="I39" s="96"/>
    </row>
    <row r="40" spans="2:9" ht="14.25" x14ac:dyDescent="0.45">
      <c r="B40" s="23"/>
      <c r="C40" s="10" t="s">
        <v>65</v>
      </c>
      <c r="D40" s="11"/>
      <c r="E40" s="11"/>
      <c r="F40" s="11">
        <v>405333</v>
      </c>
      <c r="G40" s="11">
        <v>405333</v>
      </c>
      <c r="H40" s="11">
        <v>405333</v>
      </c>
      <c r="I40" s="11">
        <f>SUM(D40:H40)</f>
        <v>1215999</v>
      </c>
    </row>
    <row r="41" spans="2:9" ht="14.25" x14ac:dyDescent="0.45">
      <c r="B41" s="23"/>
      <c r="C41" s="10" t="s">
        <v>66</v>
      </c>
      <c r="D41" s="11"/>
      <c r="E41" s="11"/>
      <c r="F41" s="11">
        <v>1560667</v>
      </c>
      <c r="G41" s="11">
        <v>1560667</v>
      </c>
      <c r="H41" s="11">
        <v>1560667</v>
      </c>
      <c r="I41" s="11">
        <f t="shared" ref="I41:I49" si="5">SUM(D41:H41)</f>
        <v>4682001</v>
      </c>
    </row>
    <row r="42" spans="2:9" ht="14.25" x14ac:dyDescent="0.45">
      <c r="B42" s="23"/>
      <c r="C42" s="10" t="s">
        <v>67</v>
      </c>
      <c r="D42" s="11"/>
      <c r="E42" s="11"/>
      <c r="F42" s="11">
        <v>707367</v>
      </c>
      <c r="G42" s="11">
        <v>707367</v>
      </c>
      <c r="H42" s="11">
        <v>707367</v>
      </c>
      <c r="I42" s="11">
        <f t="shared" si="5"/>
        <v>2122101</v>
      </c>
    </row>
    <row r="43" spans="2:9" ht="14.25" x14ac:dyDescent="0.45">
      <c r="B43" s="23"/>
      <c r="C43" s="10" t="s">
        <v>68</v>
      </c>
      <c r="D43" s="11"/>
      <c r="E43" s="11"/>
      <c r="F43" s="11">
        <v>1358333</v>
      </c>
      <c r="G43" s="11">
        <v>1358333</v>
      </c>
      <c r="H43" s="11">
        <v>1358333</v>
      </c>
      <c r="I43" s="11">
        <f t="shared" si="5"/>
        <v>4074999</v>
      </c>
    </row>
    <row r="44" spans="2:9" ht="14.25" x14ac:dyDescent="0.45">
      <c r="B44" s="23"/>
      <c r="C44" s="10" t="s">
        <v>69</v>
      </c>
      <c r="D44" s="11"/>
      <c r="E44" s="11"/>
      <c r="F44" s="11">
        <v>585973</v>
      </c>
      <c r="G44" s="11">
        <v>585973</v>
      </c>
      <c r="H44" s="11">
        <v>585973</v>
      </c>
      <c r="I44" s="11">
        <f t="shared" si="5"/>
        <v>1757919</v>
      </c>
    </row>
    <row r="45" spans="2:9" ht="14.25" x14ac:dyDescent="0.45">
      <c r="B45" s="23"/>
      <c r="C45" s="10" t="s">
        <v>70</v>
      </c>
      <c r="D45" s="11"/>
      <c r="E45" s="11"/>
      <c r="F45" s="11">
        <v>5297564</v>
      </c>
      <c r="G45" s="11">
        <v>5297564</v>
      </c>
      <c r="H45" s="11">
        <v>5297564</v>
      </c>
      <c r="I45" s="11">
        <f t="shared" si="5"/>
        <v>15892692</v>
      </c>
    </row>
    <row r="46" spans="2:9" ht="14.25" x14ac:dyDescent="0.45">
      <c r="B46" s="23"/>
      <c r="C46" s="7" t="s">
        <v>71</v>
      </c>
      <c r="D46" s="11"/>
      <c r="E46" s="11"/>
      <c r="F46" s="11">
        <v>2085000</v>
      </c>
      <c r="G46" s="11">
        <v>2085000</v>
      </c>
      <c r="H46" s="11">
        <v>2085000</v>
      </c>
      <c r="I46" s="11">
        <f t="shared" si="5"/>
        <v>6255000</v>
      </c>
    </row>
    <row r="47" spans="2:9" ht="14.25" x14ac:dyDescent="0.45">
      <c r="B47" s="23"/>
      <c r="C47" s="10" t="s">
        <v>72</v>
      </c>
      <c r="D47" s="11"/>
      <c r="E47" s="11"/>
      <c r="F47" s="11">
        <v>1030667</v>
      </c>
      <c r="G47" s="11">
        <v>1030667</v>
      </c>
      <c r="H47" s="11">
        <v>1030667</v>
      </c>
      <c r="I47" s="11">
        <f t="shared" si="5"/>
        <v>3092001</v>
      </c>
    </row>
    <row r="48" spans="2:9" ht="14.25" x14ac:dyDescent="0.45">
      <c r="B48" s="23"/>
      <c r="C48" s="10" t="s">
        <v>73</v>
      </c>
      <c r="D48" s="11"/>
      <c r="E48" s="11"/>
      <c r="F48" s="11">
        <v>308667</v>
      </c>
      <c r="G48" s="11">
        <v>308667</v>
      </c>
      <c r="H48" s="11">
        <v>308667</v>
      </c>
      <c r="I48" s="11">
        <f t="shared" si="5"/>
        <v>926001</v>
      </c>
    </row>
    <row r="49" spans="2:9" ht="14.25" x14ac:dyDescent="0.45">
      <c r="B49" s="23"/>
      <c r="C49" s="10" t="s">
        <v>74</v>
      </c>
      <c r="D49" s="11"/>
      <c r="E49" s="11"/>
      <c r="F49" s="11">
        <v>3436000</v>
      </c>
      <c r="G49" s="11">
        <v>3436000</v>
      </c>
      <c r="H49" s="11">
        <v>3436000</v>
      </c>
      <c r="I49" s="11">
        <f t="shared" si="5"/>
        <v>10308000</v>
      </c>
    </row>
    <row r="50" spans="2:9" ht="14.25" x14ac:dyDescent="0.45">
      <c r="B50" s="23"/>
      <c r="C50" s="82" t="s">
        <v>17</v>
      </c>
      <c r="D50" s="83">
        <f>SUM(D40:D49)</f>
        <v>0</v>
      </c>
      <c r="E50" s="83">
        <f>SUM(E40:E49)</f>
        <v>0</v>
      </c>
      <c r="F50" s="83">
        <f>SUM(F40:F49)</f>
        <v>16775571</v>
      </c>
      <c r="G50" s="83">
        <f>SUM(G40:G49)</f>
        <v>16775571</v>
      </c>
      <c r="H50" s="83">
        <f>SUM(H40:H49)</f>
        <v>16775571</v>
      </c>
      <c r="I50" s="83">
        <f>SUM(I40:I49)+2</f>
        <v>50326715</v>
      </c>
    </row>
    <row r="51" spans="2:9" ht="14.25" x14ac:dyDescent="0.45">
      <c r="B51" s="23"/>
      <c r="C51" s="94" t="s">
        <v>75</v>
      </c>
      <c r="D51" s="95" t="s">
        <v>37</v>
      </c>
      <c r="E51" s="95"/>
      <c r="F51" s="95"/>
      <c r="G51" s="95"/>
      <c r="H51" s="95"/>
      <c r="I51" s="96"/>
    </row>
    <row r="52" spans="2:9" ht="14.25" x14ac:dyDescent="0.45">
      <c r="B52" s="23"/>
      <c r="C52" s="10" t="s">
        <v>76</v>
      </c>
      <c r="D52" s="11">
        <v>3638750</v>
      </c>
      <c r="E52" s="11">
        <v>3638750</v>
      </c>
      <c r="F52" s="11"/>
      <c r="G52" s="11"/>
      <c r="H52" s="11"/>
      <c r="I52" s="11">
        <f>SUM(D52:H52)</f>
        <v>7277500</v>
      </c>
    </row>
    <row r="53" spans="2:9" ht="14.25" x14ac:dyDescent="0.45">
      <c r="B53" s="23"/>
      <c r="C53" s="10" t="s">
        <v>77</v>
      </c>
      <c r="D53" s="11"/>
      <c r="E53" s="11"/>
      <c r="F53" s="11">
        <v>1212917</v>
      </c>
      <c r="G53" s="11">
        <v>1212917</v>
      </c>
      <c r="H53" s="11">
        <v>1212917</v>
      </c>
      <c r="I53" s="11">
        <f>SUM(D53:H53)</f>
        <v>3638751</v>
      </c>
    </row>
    <row r="54" spans="2:9" ht="14.25" x14ac:dyDescent="0.45">
      <c r="B54" s="23"/>
      <c r="C54" s="10" t="s">
        <v>78</v>
      </c>
      <c r="D54" s="11"/>
      <c r="E54" s="11"/>
      <c r="F54" s="11">
        <v>2425833</v>
      </c>
      <c r="G54" s="11">
        <v>2425833</v>
      </c>
      <c r="H54" s="11">
        <v>2425833</v>
      </c>
      <c r="I54" s="11">
        <f>SUM(D54:H54)</f>
        <v>7277499</v>
      </c>
    </row>
    <row r="55" spans="2:9" ht="14.25" x14ac:dyDescent="0.45">
      <c r="B55" s="23"/>
      <c r="C55" s="10" t="s">
        <v>79</v>
      </c>
      <c r="D55" s="11">
        <v>100000</v>
      </c>
      <c r="E55" s="11">
        <v>100000</v>
      </c>
      <c r="F55" s="11">
        <v>100000</v>
      </c>
      <c r="G55" s="11">
        <v>100000</v>
      </c>
      <c r="H55" s="11">
        <v>100000</v>
      </c>
      <c r="I55" s="11">
        <f>SUM(D55:H55)</f>
        <v>500000</v>
      </c>
    </row>
    <row r="56" spans="2:9" ht="14.25" x14ac:dyDescent="0.45">
      <c r="B56" s="23"/>
      <c r="C56" s="10" t="s">
        <v>80</v>
      </c>
      <c r="D56" s="11">
        <v>400000</v>
      </c>
      <c r="E56" s="11">
        <v>400000</v>
      </c>
      <c r="F56" s="11">
        <v>400000</v>
      </c>
      <c r="G56" s="11">
        <v>400000</v>
      </c>
      <c r="H56" s="11">
        <v>400000</v>
      </c>
      <c r="I56" s="11">
        <f>SUM(D56:H56)</f>
        <v>2000000</v>
      </c>
    </row>
    <row r="57" spans="2:9" ht="14.25" x14ac:dyDescent="0.45">
      <c r="B57" s="24"/>
      <c r="C57" s="9" t="s">
        <v>18</v>
      </c>
      <c r="D57" s="55">
        <f>SUM(D52:D56)</f>
        <v>4138750</v>
      </c>
      <c r="E57" s="55">
        <f>SUM(E52:E56)</f>
        <v>4138750</v>
      </c>
      <c r="F57" s="55">
        <f>SUM(F52:F56)</f>
        <v>4138750</v>
      </c>
      <c r="G57" s="55">
        <f>SUM(G52:G56)</f>
        <v>4138750</v>
      </c>
      <c r="H57" s="55">
        <f>SUM(H52:H56)</f>
        <v>4138750</v>
      </c>
      <c r="I57" s="55">
        <f>SUM(I51:I56)</f>
        <v>20693750</v>
      </c>
    </row>
    <row r="58" spans="2:9" ht="14.25" x14ac:dyDescent="0.45">
      <c r="B58" s="24"/>
      <c r="C58" s="82" t="s">
        <v>19</v>
      </c>
      <c r="D58" s="85">
        <f>SUM(D57+D50+D38+D36+D24+D15)</f>
        <v>4422648.2369999997</v>
      </c>
      <c r="E58" s="85">
        <f t="shared" ref="E58:H58" si="6">SUM(E57+E50+E38+E36+E24+E15)</f>
        <v>4422648.2369999997</v>
      </c>
      <c r="F58" s="85">
        <f t="shared" si="6"/>
        <v>28690074.116999999</v>
      </c>
      <c r="G58" s="85">
        <f t="shared" si="6"/>
        <v>28680981.237</v>
      </c>
      <c r="H58" s="85">
        <f t="shared" si="6"/>
        <v>28680981.237</v>
      </c>
      <c r="I58" s="85">
        <f>SUM(I15+I24+I36+I50+I57)</f>
        <v>94897335.064999998</v>
      </c>
    </row>
    <row r="59" spans="2:9" ht="14.25" x14ac:dyDescent="0.45">
      <c r="B59" s="6"/>
      <c r="D59"/>
      <c r="E59"/>
      <c r="H59"/>
      <c r="I59" t="s">
        <v>20</v>
      </c>
    </row>
    <row r="60" spans="2:9" ht="28.5" x14ac:dyDescent="0.45">
      <c r="B60" s="67" t="s">
        <v>81</v>
      </c>
      <c r="C60" s="17" t="s">
        <v>82</v>
      </c>
      <c r="D60" s="18"/>
      <c r="E60" s="18"/>
      <c r="F60" s="18"/>
      <c r="G60" s="18"/>
      <c r="H60" s="18"/>
      <c r="I60" s="18" t="s">
        <v>20</v>
      </c>
    </row>
    <row r="61" spans="2:9" ht="14.25" x14ac:dyDescent="0.45">
      <c r="B61" s="23"/>
      <c r="C61" s="25"/>
      <c r="D61" s="13"/>
      <c r="E61" s="10"/>
      <c r="F61" s="10"/>
      <c r="G61" s="10"/>
      <c r="H61" s="10"/>
      <c r="I61" s="15">
        <f t="shared" ref="I61" si="7">SUM(D61:H61)</f>
        <v>0</v>
      </c>
    </row>
    <row r="62" spans="2:9" ht="14.25" x14ac:dyDescent="0.45">
      <c r="B62" s="24"/>
      <c r="C62" s="9" t="s">
        <v>21</v>
      </c>
      <c r="D62" s="16">
        <f t="shared" ref="D62:I62" si="8">SUM(D61:D61)</f>
        <v>0</v>
      </c>
      <c r="E62" s="16">
        <f t="shared" si="8"/>
        <v>0</v>
      </c>
      <c r="F62" s="16">
        <f t="shared" si="8"/>
        <v>0</v>
      </c>
      <c r="G62" s="16">
        <f t="shared" si="8"/>
        <v>0</v>
      </c>
      <c r="H62" s="16">
        <f t="shared" si="8"/>
        <v>0</v>
      </c>
      <c r="I62" s="16">
        <f t="shared" si="8"/>
        <v>0</v>
      </c>
    </row>
    <row r="63" spans="2:9" ht="14.25" x14ac:dyDescent="0.45">
      <c r="B63" s="6"/>
      <c r="D63"/>
      <c r="E63"/>
      <c r="H63"/>
      <c r="I63" t="s">
        <v>20</v>
      </c>
    </row>
    <row r="64" spans="2:9" s="1" customFormat="1" ht="28.5" x14ac:dyDescent="0.45">
      <c r="B64" s="19" t="s">
        <v>22</v>
      </c>
      <c r="C64" s="19"/>
      <c r="D64" s="87">
        <f t="shared" ref="D64:I64" si="9">SUM(D62,D58)</f>
        <v>4422648.2369999997</v>
      </c>
      <c r="E64" s="87">
        <f t="shared" si="9"/>
        <v>4422648.2369999997</v>
      </c>
      <c r="F64" s="87">
        <f t="shared" si="9"/>
        <v>28690074.116999999</v>
      </c>
      <c r="G64" s="87">
        <f t="shared" si="9"/>
        <v>28680981.237</v>
      </c>
      <c r="H64" s="87">
        <f t="shared" si="9"/>
        <v>28680981.237</v>
      </c>
      <c r="I64" s="87">
        <f t="shared" si="9"/>
        <v>94897335.064999998</v>
      </c>
    </row>
    <row r="65" spans="2:2" ht="14.25" x14ac:dyDescent="0.45">
      <c r="B65" s="6"/>
    </row>
    <row r="66" spans="2:2" ht="14.25" x14ac:dyDescent="0.45">
      <c r="B66" s="6"/>
    </row>
    <row r="67" spans="2:2" ht="14.25" x14ac:dyDescent="0.45">
      <c r="B67" s="6"/>
    </row>
    <row r="68" spans="2:2" ht="14.25" x14ac:dyDescent="0.45">
      <c r="B68" s="6"/>
    </row>
    <row r="69" spans="2:2" ht="14.25" x14ac:dyDescent="0.45">
      <c r="B69" s="6"/>
    </row>
    <row r="70" spans="2:2" ht="14.25" x14ac:dyDescent="0.45">
      <c r="B70" s="6"/>
    </row>
    <row r="71" spans="2:2" ht="14.25" x14ac:dyDescent="0.45">
      <c r="B71" s="6"/>
    </row>
    <row r="72" spans="2:2" ht="14.25" x14ac:dyDescent="0.45">
      <c r="B72" s="6"/>
    </row>
    <row r="73" spans="2:2" ht="14.25" x14ac:dyDescent="0.45">
      <c r="B73" s="6"/>
    </row>
    <row r="74" spans="2:2" ht="14.25" x14ac:dyDescent="0.45">
      <c r="B74" s="6"/>
    </row>
    <row r="75" spans="2:2" ht="14.25" x14ac:dyDescent="0.45">
      <c r="B75" s="6"/>
    </row>
    <row r="76" spans="2:2" ht="14.25" x14ac:dyDescent="0.45">
      <c r="B76" s="6"/>
    </row>
    <row r="77" spans="2:2" ht="14.25" x14ac:dyDescent="0.45">
      <c r="B77" s="6"/>
    </row>
    <row r="78" spans="2:2" ht="14.25" x14ac:dyDescent="0.45">
      <c r="B78" s="6"/>
    </row>
    <row r="79" spans="2:2" ht="14.25" x14ac:dyDescent="0.45">
      <c r="B79" s="6"/>
    </row>
  </sheetData>
  <mergeCells count="5">
    <mergeCell ref="C7:I7"/>
    <mergeCell ref="C27:I27"/>
    <mergeCell ref="C39:I39"/>
    <mergeCell ref="C51:I51"/>
    <mergeCell ref="C16:I16"/>
  </mergeCells>
  <phoneticPr fontId="19" type="noConversion"/>
  <pageMargins left="0.7" right="0.7" top="0.75" bottom="0.75" header="0.3" footer="0.3"/>
  <pageSetup scale="9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/>
    </sheetView>
  </sheetViews>
  <sheetFormatPr defaultColWidth="9.19921875" defaultRowHeight="14.25" x14ac:dyDescent="0.45"/>
  <cols>
    <col min="1" max="1" width="3.19921875" customWidth="1"/>
    <col min="2" max="2" width="9.73046875" customWidth="1"/>
    <col min="3" max="3" width="44.46484375" customWidth="1"/>
    <col min="4" max="4" width="12.796875" style="6" customWidth="1"/>
    <col min="5" max="5" width="12.46484375" style="2" customWidth="1"/>
    <col min="6" max="6" width="12.73046875" customWidth="1"/>
    <col min="7" max="7" width="12.796875" customWidth="1"/>
    <col min="8" max="8" width="13.46484375" style="2" customWidth="1"/>
    <col min="9" max="9" width="0.796875" style="7" customWidth="1"/>
    <col min="10" max="10" width="14.46484375" customWidth="1"/>
    <col min="11" max="11" width="10.19921875" customWidth="1"/>
  </cols>
  <sheetData>
    <row r="2" spans="2:39" ht="23.25" x14ac:dyDescent="0.7">
      <c r="B2" s="30" t="s">
        <v>34</v>
      </c>
    </row>
    <row r="3" spans="2:39" x14ac:dyDescent="0.45">
      <c r="B3" s="5" t="s">
        <v>35</v>
      </c>
    </row>
    <row r="4" spans="2:39" x14ac:dyDescent="0.45">
      <c r="B4" s="5"/>
    </row>
    <row r="5" spans="2:39" ht="18" x14ac:dyDescent="0.55000000000000004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4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45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4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4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4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4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45">
      <c r="B12" s="23"/>
      <c r="C12" s="14" t="s">
        <v>45</v>
      </c>
      <c r="D12" s="13" t="s">
        <v>37</v>
      </c>
      <c r="E12" s="10"/>
      <c r="F12" s="10"/>
      <c r="G12" s="10"/>
      <c r="H12" s="10"/>
      <c r="J12" s="8" t="s">
        <v>37</v>
      </c>
    </row>
    <row r="13" spans="2:39" x14ac:dyDescent="0.4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4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4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4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45">
      <c r="B17" s="23"/>
      <c r="C17" s="14" t="s">
        <v>83</v>
      </c>
      <c r="D17" s="13" t="s">
        <v>37</v>
      </c>
      <c r="E17" s="10"/>
      <c r="F17" s="10"/>
      <c r="G17" s="10"/>
      <c r="H17" s="10"/>
      <c r="J17" s="8" t="s">
        <v>37</v>
      </c>
    </row>
    <row r="18" spans="2:10" x14ac:dyDescent="0.45">
      <c r="B18" s="23"/>
      <c r="C18" s="25"/>
      <c r="D18" s="13"/>
      <c r="E18" s="10"/>
      <c r="F18" s="10"/>
      <c r="G18" s="10"/>
      <c r="H18" s="10"/>
      <c r="J18" s="15">
        <f>SUM(D18:H18)</f>
        <v>0</v>
      </c>
    </row>
    <row r="19" spans="2:10" x14ac:dyDescent="0.45">
      <c r="B19" s="23"/>
      <c r="C19" s="29"/>
      <c r="D19" s="15"/>
      <c r="E19" s="11"/>
      <c r="F19" s="11"/>
      <c r="G19" s="11"/>
      <c r="H19" s="11"/>
      <c r="J19" s="15">
        <f>SUM(D19:H19)</f>
        <v>0</v>
      </c>
    </row>
    <row r="20" spans="2:10" x14ac:dyDescent="0.4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4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3">SUM(D21:H21)</f>
        <v>0</v>
      </c>
    </row>
    <row r="22" spans="2:10" x14ac:dyDescent="0.4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3"/>
        <v>0</v>
      </c>
    </row>
    <row r="23" spans="2:10" x14ac:dyDescent="0.4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3"/>
        <v>0</v>
      </c>
    </row>
    <row r="24" spans="2:10" x14ac:dyDescent="0.4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3"/>
        <v>0</v>
      </c>
    </row>
    <row r="25" spans="2:10" x14ac:dyDescent="0.4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3"/>
        <v>0</v>
      </c>
    </row>
    <row r="26" spans="2:10" x14ac:dyDescent="0.4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3"/>
        <v>0</v>
      </c>
    </row>
    <row r="27" spans="2:10" x14ac:dyDescent="0.45">
      <c r="B27" s="23"/>
      <c r="C27" s="9" t="s">
        <v>14</v>
      </c>
      <c r="D27" s="16">
        <f>SUM(D20:D26)</f>
        <v>0</v>
      </c>
      <c r="E27" s="16">
        <f t="shared" ref="E27:H27" si="4">SUM(E20:E26)</f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J27" s="16">
        <f>SUM(J18:J26)</f>
        <v>0</v>
      </c>
    </row>
    <row r="28" spans="2:10" x14ac:dyDescent="0.45">
      <c r="B28" s="23"/>
      <c r="C28" s="14" t="s">
        <v>54</v>
      </c>
      <c r="D28" s="15"/>
      <c r="E28" s="10"/>
      <c r="F28" s="10"/>
      <c r="G28" s="10"/>
      <c r="H28" s="10"/>
      <c r="J28" s="15" t="s">
        <v>20</v>
      </c>
    </row>
    <row r="29" spans="2:10" x14ac:dyDescent="0.4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45">
      <c r="B30" s="23" t="s">
        <v>84</v>
      </c>
      <c r="C30" s="28" t="s">
        <v>84</v>
      </c>
      <c r="D30" s="13" t="s">
        <v>37</v>
      </c>
      <c r="E30" s="10"/>
      <c r="F30" s="10"/>
      <c r="G30" s="10"/>
      <c r="H30" s="10"/>
      <c r="J30" s="15">
        <f t="shared" ref="J30:J51" si="5">SUM(D30:H30)</f>
        <v>0</v>
      </c>
    </row>
    <row r="31" spans="2:10" x14ac:dyDescent="0.45">
      <c r="B31" s="23"/>
      <c r="C31" s="9" t="s">
        <v>15</v>
      </c>
      <c r="D31" s="12">
        <f>SUM(D29:D30)</f>
        <v>0</v>
      </c>
      <c r="E31" s="12">
        <f t="shared" ref="E31:H31" si="6">SUM(E29:E30)</f>
        <v>0</v>
      </c>
      <c r="F31" s="12">
        <f t="shared" si="6"/>
        <v>0</v>
      </c>
      <c r="G31" s="12">
        <f t="shared" si="6"/>
        <v>0</v>
      </c>
      <c r="H31" s="12">
        <f t="shared" si="6"/>
        <v>0</v>
      </c>
      <c r="J31" s="16">
        <f>SUM(J29:J30)</f>
        <v>0</v>
      </c>
    </row>
    <row r="32" spans="2:10" x14ac:dyDescent="0.45">
      <c r="B32" s="23"/>
      <c r="C32" s="14" t="s">
        <v>85</v>
      </c>
      <c r="D32" s="13" t="s">
        <v>37</v>
      </c>
      <c r="E32" s="10"/>
      <c r="F32" s="10"/>
      <c r="G32" s="10"/>
      <c r="H32" s="10"/>
      <c r="J32" s="15"/>
    </row>
    <row r="33" spans="2:10" x14ac:dyDescent="0.4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5"/>
        <v>0</v>
      </c>
    </row>
    <row r="34" spans="2:10" x14ac:dyDescent="0.45">
      <c r="B34" s="23"/>
      <c r="C34" s="25"/>
      <c r="D34" s="15"/>
      <c r="E34" s="11"/>
      <c r="F34" s="11"/>
      <c r="G34" s="11"/>
      <c r="H34" s="11"/>
      <c r="J34" s="15">
        <f t="shared" si="5"/>
        <v>0</v>
      </c>
    </row>
    <row r="35" spans="2:10" x14ac:dyDescent="0.45">
      <c r="B35" s="23"/>
      <c r="C35" s="9" t="s">
        <v>16</v>
      </c>
      <c r="D35" s="16">
        <f>SUM(D33:D34)</f>
        <v>0</v>
      </c>
      <c r="E35" s="16">
        <f t="shared" ref="E35:H35" si="7">SUM(E33:E34)</f>
        <v>0</v>
      </c>
      <c r="F35" s="16">
        <f t="shared" si="7"/>
        <v>0</v>
      </c>
      <c r="G35" s="16">
        <f t="shared" si="7"/>
        <v>0</v>
      </c>
      <c r="H35" s="16">
        <f t="shared" si="7"/>
        <v>0</v>
      </c>
      <c r="J35" s="16">
        <f>SUM(J33:J34)</f>
        <v>0</v>
      </c>
    </row>
    <row r="36" spans="2:10" x14ac:dyDescent="0.45">
      <c r="B36" s="23"/>
      <c r="C36" s="14" t="s">
        <v>64</v>
      </c>
      <c r="D36" s="13" t="s">
        <v>37</v>
      </c>
      <c r="E36" s="10"/>
      <c r="F36" s="10"/>
      <c r="G36" s="10"/>
      <c r="H36" s="10"/>
      <c r="J36" s="15"/>
    </row>
    <row r="37" spans="2:10" x14ac:dyDescent="0.45">
      <c r="B37" s="23"/>
      <c r="C37" s="13"/>
      <c r="D37" s="15"/>
      <c r="E37" s="15"/>
      <c r="F37" s="15"/>
      <c r="G37" s="15"/>
      <c r="H37" s="15"/>
      <c r="I37" s="35"/>
      <c r="J37" s="15">
        <f t="shared" si="5"/>
        <v>0</v>
      </c>
    </row>
    <row r="38" spans="2:10" x14ac:dyDescent="0.45">
      <c r="B38" s="23"/>
      <c r="C38" s="13"/>
      <c r="D38" s="15"/>
      <c r="E38" s="15"/>
      <c r="F38" s="15"/>
      <c r="G38" s="15"/>
      <c r="H38" s="15"/>
      <c r="I38" s="35"/>
      <c r="J38" s="15">
        <f t="shared" si="5"/>
        <v>0</v>
      </c>
    </row>
    <row r="39" spans="2:10" x14ac:dyDescent="0.45">
      <c r="B39" s="23"/>
      <c r="C39" s="13"/>
      <c r="D39" s="15"/>
      <c r="E39" s="15"/>
      <c r="F39" s="15"/>
      <c r="G39" s="15"/>
      <c r="H39" s="15"/>
      <c r="I39" s="35"/>
      <c r="J39" s="15">
        <f t="shared" si="5"/>
        <v>0</v>
      </c>
    </row>
    <row r="40" spans="2:10" x14ac:dyDescent="0.45">
      <c r="B40" s="23"/>
      <c r="C40" s="58"/>
      <c r="D40" s="15"/>
      <c r="E40" s="15"/>
      <c r="F40" s="15"/>
      <c r="G40" s="15"/>
      <c r="H40" s="15"/>
      <c r="I40" s="35"/>
      <c r="J40" s="15">
        <f t="shared" si="5"/>
        <v>0</v>
      </c>
    </row>
    <row r="41" spans="2:10" x14ac:dyDescent="0.45">
      <c r="B41" s="23"/>
      <c r="C41" s="25"/>
      <c r="D41" s="15"/>
      <c r="E41" s="11"/>
      <c r="F41" s="11"/>
      <c r="G41" s="11"/>
      <c r="H41" s="11"/>
      <c r="J41" s="15">
        <f t="shared" si="5"/>
        <v>0</v>
      </c>
    </row>
    <row r="42" spans="2:10" x14ac:dyDescent="0.45">
      <c r="B42" s="23"/>
      <c r="C42" s="9" t="s">
        <v>17</v>
      </c>
      <c r="D42" s="16">
        <f>SUM(D37:D41)</f>
        <v>0</v>
      </c>
      <c r="E42" s="16">
        <f t="shared" ref="E42:H42" si="8">SUM(E37:E41)</f>
        <v>0</v>
      </c>
      <c r="F42" s="16">
        <f t="shared" si="8"/>
        <v>0</v>
      </c>
      <c r="G42" s="16">
        <f t="shared" si="8"/>
        <v>0</v>
      </c>
      <c r="H42" s="16">
        <f t="shared" si="8"/>
        <v>0</v>
      </c>
      <c r="J42" s="16">
        <f>SUM(J37:J41)</f>
        <v>0</v>
      </c>
    </row>
    <row r="43" spans="2:10" x14ac:dyDescent="0.45">
      <c r="B43" s="23"/>
      <c r="C43" s="14" t="s">
        <v>75</v>
      </c>
      <c r="D43" s="13" t="s">
        <v>37</v>
      </c>
      <c r="E43" s="10"/>
      <c r="F43" s="10"/>
      <c r="G43" s="10"/>
      <c r="H43" s="10"/>
      <c r="J43" s="15"/>
    </row>
    <row r="44" spans="2:10" x14ac:dyDescent="0.45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5"/>
        <v>0</v>
      </c>
    </row>
    <row r="45" spans="2:10" x14ac:dyDescent="0.4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5"/>
        <v>0</v>
      </c>
    </row>
    <row r="46" spans="2:10" x14ac:dyDescent="0.4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5"/>
        <v>0</v>
      </c>
    </row>
    <row r="47" spans="2:10" x14ac:dyDescent="0.45">
      <c r="B47" s="23"/>
      <c r="C47" s="25"/>
      <c r="D47" s="15"/>
      <c r="E47" s="11"/>
      <c r="F47" s="11"/>
      <c r="G47" s="11"/>
      <c r="H47" s="11"/>
      <c r="J47" s="15">
        <f t="shared" si="5"/>
        <v>0</v>
      </c>
    </row>
    <row r="48" spans="2:10" x14ac:dyDescent="0.45">
      <c r="B48" s="23"/>
      <c r="C48" s="25"/>
      <c r="D48" s="15"/>
      <c r="E48" s="11"/>
      <c r="F48" s="11"/>
      <c r="G48" s="11"/>
      <c r="H48" s="11"/>
      <c r="J48" s="15">
        <f t="shared" si="5"/>
        <v>0</v>
      </c>
    </row>
    <row r="49" spans="2:10" x14ac:dyDescent="0.45">
      <c r="B49" s="23"/>
      <c r="C49" s="10"/>
      <c r="D49" s="15"/>
      <c r="E49" s="11"/>
      <c r="F49" s="11"/>
      <c r="G49" s="11"/>
      <c r="H49" s="11"/>
      <c r="J49" s="15">
        <f t="shared" si="5"/>
        <v>0</v>
      </c>
    </row>
    <row r="50" spans="2:10" x14ac:dyDescent="0.45">
      <c r="B50" s="24"/>
      <c r="C50" s="9" t="s">
        <v>18</v>
      </c>
      <c r="D50" s="16">
        <f>SUM(D44:D49)</f>
        <v>0</v>
      </c>
      <c r="E50" s="16">
        <f t="shared" ref="E50:H50" si="9">SUM(E44:E49)</f>
        <v>0</v>
      </c>
      <c r="F50" s="16">
        <f t="shared" si="9"/>
        <v>0</v>
      </c>
      <c r="G50" s="16">
        <f t="shared" si="9"/>
        <v>0</v>
      </c>
      <c r="H50" s="16">
        <f t="shared" si="9"/>
        <v>0</v>
      </c>
      <c r="J50" s="16">
        <f>SUM(J44:J49)</f>
        <v>0</v>
      </c>
    </row>
    <row r="51" spans="2:10" x14ac:dyDescent="0.45">
      <c r="B51" s="24"/>
      <c r="C51" s="9" t="s">
        <v>19</v>
      </c>
      <c r="D51" s="16">
        <f>SUM(D50,D42,D35,D31,D27,D16,D11)</f>
        <v>0</v>
      </c>
      <c r="E51" s="16">
        <f t="shared" ref="E51:H51" si="10">SUM(E50,E42,E35,E31,E27,E16,E11)</f>
        <v>0</v>
      </c>
      <c r="F51" s="16">
        <f t="shared" si="10"/>
        <v>0</v>
      </c>
      <c r="G51" s="16">
        <f t="shared" si="10"/>
        <v>0</v>
      </c>
      <c r="H51" s="16">
        <f t="shared" si="10"/>
        <v>0</v>
      </c>
      <c r="J51" s="16">
        <f t="shared" si="5"/>
        <v>0</v>
      </c>
    </row>
    <row r="52" spans="2:10" x14ac:dyDescent="0.45">
      <c r="B52" s="6"/>
      <c r="D52"/>
      <c r="E52"/>
      <c r="H52"/>
      <c r="I52"/>
      <c r="J52" t="s">
        <v>20</v>
      </c>
    </row>
    <row r="53" spans="2:10" x14ac:dyDescent="0.45">
      <c r="B53" s="22" t="s">
        <v>81</v>
      </c>
      <c r="C53" s="17" t="s">
        <v>81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4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45">
      <c r="B55" s="23"/>
      <c r="C55" s="25"/>
      <c r="D55" s="13"/>
      <c r="E55" s="10"/>
      <c r="F55" s="10"/>
      <c r="G55" s="10"/>
      <c r="H55" s="10"/>
      <c r="J55" s="15">
        <f t="shared" ref="J55:J56" si="11">SUM(D55:H55)</f>
        <v>0</v>
      </c>
    </row>
    <row r="56" spans="2:10" x14ac:dyDescent="0.45">
      <c r="B56" s="24"/>
      <c r="C56" s="9" t="s">
        <v>21</v>
      </c>
      <c r="D56" s="16">
        <f>SUM(D54:D55)</f>
        <v>0</v>
      </c>
      <c r="E56" s="16">
        <f t="shared" ref="E56:H56" si="12">SUM(E54:E55)</f>
        <v>0</v>
      </c>
      <c r="F56" s="16">
        <f t="shared" si="12"/>
        <v>0</v>
      </c>
      <c r="G56" s="16">
        <f t="shared" si="12"/>
        <v>0</v>
      </c>
      <c r="H56" s="16">
        <f t="shared" si="12"/>
        <v>0</v>
      </c>
      <c r="J56" s="16">
        <f t="shared" si="11"/>
        <v>0</v>
      </c>
    </row>
    <row r="57" spans="2:10" ht="14.65" thickBot="1" x14ac:dyDescent="0.5">
      <c r="B57" s="6"/>
      <c r="D57"/>
      <c r="E57"/>
      <c r="H57"/>
      <c r="I57"/>
      <c r="J57" t="s">
        <v>20</v>
      </c>
    </row>
    <row r="58" spans="2:10" s="1" customFormat="1" ht="28.9" thickBot="1" x14ac:dyDescent="0.5">
      <c r="B58" s="19" t="s">
        <v>22</v>
      </c>
      <c r="C58" s="19"/>
      <c r="D58" s="20">
        <f>SUM(D56,D51)</f>
        <v>0</v>
      </c>
      <c r="E58" s="20">
        <f t="shared" ref="E58:J58" si="13">SUM(E56,E51)</f>
        <v>0</v>
      </c>
      <c r="F58" s="20">
        <f t="shared" si="13"/>
        <v>0</v>
      </c>
      <c r="G58" s="20">
        <f t="shared" si="13"/>
        <v>0</v>
      </c>
      <c r="H58" s="20">
        <f t="shared" si="13"/>
        <v>0</v>
      </c>
      <c r="I58" s="7">
        <f>SUM(I56,I51)</f>
        <v>0</v>
      </c>
      <c r="J58" s="20">
        <f t="shared" si="13"/>
        <v>0</v>
      </c>
    </row>
    <row r="59" spans="2:10" x14ac:dyDescent="0.45">
      <c r="B59" s="6"/>
    </row>
    <row r="60" spans="2:10" x14ac:dyDescent="0.45">
      <c r="B60" s="6"/>
    </row>
    <row r="61" spans="2:10" x14ac:dyDescent="0.45">
      <c r="B61" s="6"/>
    </row>
    <row r="62" spans="2:10" x14ac:dyDescent="0.45">
      <c r="B62" s="6"/>
    </row>
    <row r="63" spans="2:10" x14ac:dyDescent="0.45">
      <c r="B63" s="6"/>
    </row>
    <row r="64" spans="2:10" x14ac:dyDescent="0.45">
      <c r="B64" s="6"/>
    </row>
    <row r="65" spans="2:2" x14ac:dyDescent="0.45">
      <c r="B65" s="6"/>
    </row>
    <row r="66" spans="2:2" x14ac:dyDescent="0.45">
      <c r="B66" s="6"/>
    </row>
    <row r="67" spans="2:2" x14ac:dyDescent="0.45">
      <c r="B67" s="6"/>
    </row>
    <row r="68" spans="2:2" x14ac:dyDescent="0.45">
      <c r="B68" s="6"/>
    </row>
    <row r="69" spans="2:2" x14ac:dyDescent="0.45">
      <c r="B69" s="6"/>
    </row>
    <row r="70" spans="2:2" x14ac:dyDescent="0.45">
      <c r="B70" s="6"/>
    </row>
    <row r="71" spans="2:2" x14ac:dyDescent="0.45">
      <c r="B71" s="6"/>
    </row>
    <row r="72" spans="2:2" x14ac:dyDescent="0.45">
      <c r="B72" s="6"/>
    </row>
    <row r="73" spans="2:2" x14ac:dyDescent="0.45">
      <c r="B73" s="6"/>
    </row>
  </sheetData>
  <pageMargins left="0.7" right="0.7" top="0.75" bottom="0.75" header="0.3" footer="0.3"/>
  <pageSetup scale="89" fitToHeight="0" orientation="landscape" r:id="rId1"/>
  <ignoredErrors>
    <ignoredError sqref="J8 J20:J26 J33 J44:J4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M38" sqref="M38"/>
    </sheetView>
  </sheetViews>
  <sheetFormatPr defaultColWidth="9.19921875" defaultRowHeight="14.25" x14ac:dyDescent="0.45"/>
  <cols>
    <col min="1" max="1" width="3.19921875" customWidth="1"/>
    <col min="2" max="2" width="10.73046875" customWidth="1"/>
    <col min="3" max="3" width="45.53125" customWidth="1"/>
    <col min="4" max="4" width="12.73046875" style="6" customWidth="1"/>
    <col min="5" max="5" width="12.53125" style="2" customWidth="1"/>
    <col min="6" max="7" width="12.46484375" customWidth="1"/>
    <col min="8" max="8" width="12.53125" style="2" customWidth="1"/>
    <col min="9" max="9" width="0.796875" style="7" customWidth="1"/>
    <col min="10" max="10" width="13.53125" customWidth="1"/>
    <col min="11" max="11" width="10.19921875" customWidth="1"/>
  </cols>
  <sheetData>
    <row r="2" spans="2:39" ht="23.25" x14ac:dyDescent="0.7">
      <c r="B2" s="30" t="s">
        <v>34</v>
      </c>
    </row>
    <row r="3" spans="2:39" x14ac:dyDescent="0.45">
      <c r="B3" s="61" t="s">
        <v>35</v>
      </c>
    </row>
    <row r="4" spans="2:39" x14ac:dyDescent="0.45">
      <c r="B4" s="5"/>
    </row>
    <row r="5" spans="2:39" ht="18" x14ac:dyDescent="0.55000000000000004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4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45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4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4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4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4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45">
      <c r="B12" s="23"/>
      <c r="C12" s="14" t="s">
        <v>45</v>
      </c>
      <c r="D12" s="13" t="s">
        <v>37</v>
      </c>
      <c r="E12" s="10"/>
      <c r="F12" s="10"/>
      <c r="G12" s="10"/>
      <c r="H12" s="10"/>
      <c r="J12" s="8" t="s">
        <v>37</v>
      </c>
    </row>
    <row r="13" spans="2:39" x14ac:dyDescent="0.4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4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4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4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45">
      <c r="B17" s="23"/>
      <c r="C17" s="14" t="s">
        <v>83</v>
      </c>
      <c r="D17" s="13" t="s">
        <v>37</v>
      </c>
      <c r="E17" s="10"/>
      <c r="F17" s="10"/>
      <c r="G17" s="10"/>
      <c r="H17" s="10"/>
      <c r="J17" s="8" t="s">
        <v>37</v>
      </c>
    </row>
    <row r="18" spans="2:10" x14ac:dyDescent="0.4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4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4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4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4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4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4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4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4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4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45">
      <c r="B28" s="23"/>
      <c r="C28" s="14" t="s">
        <v>54</v>
      </c>
      <c r="D28" s="15"/>
      <c r="E28" s="10"/>
      <c r="F28" s="10"/>
      <c r="G28" s="10"/>
      <c r="H28" s="10"/>
      <c r="J28" s="15" t="s">
        <v>20</v>
      </c>
    </row>
    <row r="29" spans="2:10" x14ac:dyDescent="0.4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45">
      <c r="B30" s="23" t="s">
        <v>84</v>
      </c>
      <c r="C30" s="28" t="s">
        <v>84</v>
      </c>
      <c r="D30" s="13" t="s">
        <v>37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4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45">
      <c r="B32" s="23"/>
      <c r="C32" s="14" t="s">
        <v>85</v>
      </c>
      <c r="D32" s="13" t="s">
        <v>37</v>
      </c>
      <c r="E32" s="10"/>
      <c r="F32" s="10"/>
      <c r="G32" s="10"/>
      <c r="H32" s="10"/>
      <c r="J32" s="15"/>
    </row>
    <row r="33" spans="2:10" x14ac:dyDescent="0.4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4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4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45">
      <c r="B36" s="23"/>
      <c r="C36" s="14" t="s">
        <v>64</v>
      </c>
      <c r="D36" s="13" t="s">
        <v>37</v>
      </c>
      <c r="E36" s="10"/>
      <c r="F36" s="10"/>
      <c r="G36" s="10"/>
      <c r="H36" s="10"/>
      <c r="J36" s="15"/>
    </row>
    <row r="37" spans="2:10" x14ac:dyDescent="0.45">
      <c r="B37" s="23"/>
      <c r="C37" s="57"/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4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4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45">
      <c r="B40" s="23"/>
      <c r="C40" s="25"/>
      <c r="D40" s="15"/>
      <c r="E40" s="15"/>
      <c r="F40" s="15"/>
      <c r="G40" s="15"/>
      <c r="H40" s="15"/>
      <c r="I40" s="35"/>
      <c r="J40" s="15">
        <f t="shared" si="6"/>
        <v>0</v>
      </c>
    </row>
    <row r="41" spans="2:10" x14ac:dyDescent="0.45">
      <c r="B41" s="23"/>
      <c r="C41" s="25"/>
      <c r="D41" s="15"/>
      <c r="E41" s="15"/>
      <c r="F41" s="15"/>
      <c r="G41" s="15"/>
      <c r="H41" s="15"/>
      <c r="J41" s="15">
        <f t="shared" si="6"/>
        <v>0</v>
      </c>
    </row>
    <row r="42" spans="2:10" x14ac:dyDescent="0.4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45">
      <c r="B43" s="23"/>
      <c r="C43" s="14" t="s">
        <v>75</v>
      </c>
      <c r="D43" s="13" t="s">
        <v>37</v>
      </c>
      <c r="E43" s="10"/>
      <c r="F43" s="10"/>
      <c r="G43" s="10"/>
      <c r="H43" s="10"/>
      <c r="J43" s="15"/>
    </row>
    <row r="44" spans="2:10" x14ac:dyDescent="0.45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6"/>
        <v>0</v>
      </c>
    </row>
    <row r="45" spans="2:10" x14ac:dyDescent="0.4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4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4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4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4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45">
      <c r="B50" s="24"/>
      <c r="C50" s="9" t="s">
        <v>18</v>
      </c>
      <c r="D50" s="16">
        <f>SUM(D44:D49)</f>
        <v>0</v>
      </c>
      <c r="E50" s="16">
        <f t="shared" ref="E50:H50" si="10">SUM(E44:E49)</f>
        <v>0</v>
      </c>
      <c r="F50" s="16">
        <f t="shared" si="10"/>
        <v>0</v>
      </c>
      <c r="G50" s="16">
        <f t="shared" si="10"/>
        <v>0</v>
      </c>
      <c r="H50" s="16">
        <f t="shared" si="10"/>
        <v>0</v>
      </c>
      <c r="J50" s="16">
        <f t="shared" si="6"/>
        <v>0</v>
      </c>
    </row>
    <row r="51" spans="2:10" x14ac:dyDescent="0.45">
      <c r="B51" s="24"/>
      <c r="C51" s="9" t="s">
        <v>19</v>
      </c>
      <c r="D51" s="16">
        <f>SUM(D50,D42,D35,D31,D27,D16,D11)</f>
        <v>0</v>
      </c>
      <c r="E51" s="16">
        <f t="shared" ref="E51:H51" si="11">SUM(E50,E42,E35,E31,E27,E16,E11)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6"/>
        <v>0</v>
      </c>
    </row>
    <row r="52" spans="2:10" x14ac:dyDescent="0.45">
      <c r="B52" s="6"/>
      <c r="D52"/>
      <c r="E52"/>
      <c r="H52"/>
      <c r="I52"/>
      <c r="J52" t="s">
        <v>20</v>
      </c>
    </row>
    <row r="53" spans="2:10" ht="28.5" x14ac:dyDescent="0.45">
      <c r="B53" s="67" t="s">
        <v>81</v>
      </c>
      <c r="C53" s="17" t="s">
        <v>81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4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4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4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4.65" thickBot="1" x14ac:dyDescent="0.5">
      <c r="B57" s="6"/>
      <c r="D57"/>
      <c r="E57"/>
      <c r="H57"/>
      <c r="I57"/>
      <c r="J57" t="s">
        <v>20</v>
      </c>
    </row>
    <row r="58" spans="2:10" s="1" customFormat="1" ht="28.9" thickBot="1" x14ac:dyDescent="0.5">
      <c r="B58" s="19" t="s">
        <v>22</v>
      </c>
      <c r="C58" s="19"/>
      <c r="D58" s="20">
        <f>SUM(D56,D51)</f>
        <v>0</v>
      </c>
      <c r="E58" s="20">
        <f t="shared" ref="E58:J58" si="14">SUM(E56,E51)</f>
        <v>0</v>
      </c>
      <c r="F58" s="20">
        <f t="shared" si="14"/>
        <v>0</v>
      </c>
      <c r="G58" s="20">
        <f t="shared" si="14"/>
        <v>0</v>
      </c>
      <c r="H58" s="20">
        <f t="shared" si="14"/>
        <v>0</v>
      </c>
      <c r="I58" s="7">
        <f>SUM(I56,I51)</f>
        <v>0</v>
      </c>
      <c r="J58" s="20">
        <f t="shared" si="14"/>
        <v>0</v>
      </c>
    </row>
    <row r="59" spans="2:10" x14ac:dyDescent="0.45">
      <c r="B59" s="6"/>
    </row>
    <row r="60" spans="2:10" x14ac:dyDescent="0.45">
      <c r="B60" s="6"/>
    </row>
    <row r="61" spans="2:10" x14ac:dyDescent="0.45">
      <c r="B61" s="6"/>
    </row>
    <row r="62" spans="2:10" x14ac:dyDescent="0.45">
      <c r="B62" s="6"/>
    </row>
    <row r="63" spans="2:10" x14ac:dyDescent="0.45">
      <c r="B63" s="6"/>
    </row>
    <row r="64" spans="2:10" x14ac:dyDescent="0.45">
      <c r="B64" s="6"/>
    </row>
    <row r="65" spans="2:2" x14ac:dyDescent="0.45">
      <c r="B65" s="6"/>
    </row>
    <row r="66" spans="2:2" x14ac:dyDescent="0.45">
      <c r="B66" s="6"/>
    </row>
    <row r="67" spans="2:2" x14ac:dyDescent="0.45">
      <c r="B67" s="6"/>
    </row>
    <row r="68" spans="2:2" x14ac:dyDescent="0.45">
      <c r="B68" s="6"/>
    </row>
    <row r="69" spans="2:2" x14ac:dyDescent="0.45">
      <c r="B69" s="6"/>
    </row>
    <row r="70" spans="2:2" x14ac:dyDescent="0.45">
      <c r="B70" s="6"/>
    </row>
    <row r="71" spans="2:2" x14ac:dyDescent="0.45">
      <c r="B71" s="6"/>
    </row>
    <row r="72" spans="2:2" x14ac:dyDescent="0.45">
      <c r="B72" s="6"/>
    </row>
    <row r="73" spans="2:2" x14ac:dyDescent="0.45">
      <c r="B73" s="6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9921875" defaultRowHeight="14.25" x14ac:dyDescent="0.45"/>
  <cols>
    <col min="1" max="1" width="3.19921875" customWidth="1"/>
    <col min="2" max="2" width="10" customWidth="1"/>
    <col min="3" max="3" width="46.796875" customWidth="1"/>
    <col min="4" max="4" width="12.73046875" style="6" customWidth="1"/>
    <col min="5" max="5" width="12.46484375" style="2" customWidth="1"/>
    <col min="6" max="6" width="12.796875" customWidth="1"/>
    <col min="7" max="7" width="12.46484375" customWidth="1"/>
    <col min="8" max="8" width="12.73046875" style="2" customWidth="1"/>
    <col min="9" max="9" width="0.796875" style="7" customWidth="1"/>
    <col min="10" max="10" width="12.73046875" bestFit="1" customWidth="1"/>
    <col min="11" max="11" width="10.19921875" customWidth="1"/>
  </cols>
  <sheetData>
    <row r="2" spans="2:39" ht="23.25" x14ac:dyDescent="0.7">
      <c r="B2" s="30" t="s">
        <v>34</v>
      </c>
    </row>
    <row r="3" spans="2:39" x14ac:dyDescent="0.45">
      <c r="B3" s="61" t="s">
        <v>35</v>
      </c>
    </row>
    <row r="4" spans="2:39" x14ac:dyDescent="0.45">
      <c r="B4" s="5"/>
    </row>
    <row r="5" spans="2:39" ht="18" x14ac:dyDescent="0.55000000000000004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4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45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4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4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4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4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45">
      <c r="B12" s="23"/>
      <c r="C12" s="14" t="s">
        <v>45</v>
      </c>
      <c r="D12" s="13" t="s">
        <v>37</v>
      </c>
      <c r="E12" s="10"/>
      <c r="F12" s="10"/>
      <c r="G12" s="10"/>
      <c r="H12" s="10"/>
      <c r="J12" s="8" t="s">
        <v>37</v>
      </c>
    </row>
    <row r="13" spans="2:39" x14ac:dyDescent="0.4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4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4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4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45">
      <c r="B17" s="23"/>
      <c r="C17" s="14" t="s">
        <v>83</v>
      </c>
      <c r="D17" s="13" t="s">
        <v>37</v>
      </c>
      <c r="E17" s="10"/>
      <c r="F17" s="10"/>
      <c r="G17" s="10"/>
      <c r="H17" s="10"/>
      <c r="J17" s="8" t="s">
        <v>37</v>
      </c>
    </row>
    <row r="18" spans="2:10" x14ac:dyDescent="0.4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45">
      <c r="B19" s="23"/>
      <c r="C19" s="29"/>
      <c r="D19" s="15" t="s">
        <v>84</v>
      </c>
      <c r="E19" s="11" t="s">
        <v>84</v>
      </c>
      <c r="F19" s="11" t="s">
        <v>84</v>
      </c>
      <c r="G19" s="11"/>
      <c r="H19" s="11"/>
      <c r="J19" s="15">
        <f t="shared" si="3"/>
        <v>0</v>
      </c>
    </row>
    <row r="20" spans="2:10" x14ac:dyDescent="0.4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4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4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4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4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4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4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4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45">
      <c r="B28" s="23"/>
      <c r="C28" s="14" t="s">
        <v>54</v>
      </c>
      <c r="D28" s="15"/>
      <c r="E28" s="10"/>
      <c r="F28" s="10"/>
      <c r="G28" s="10"/>
      <c r="H28" s="10"/>
      <c r="J28" s="15" t="s">
        <v>20</v>
      </c>
    </row>
    <row r="29" spans="2:10" x14ac:dyDescent="0.4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45">
      <c r="B30" s="23" t="s">
        <v>84</v>
      </c>
      <c r="C30" s="28" t="s">
        <v>84</v>
      </c>
      <c r="D30" s="13" t="s">
        <v>37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4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45">
      <c r="B32" s="23"/>
      <c r="C32" s="14" t="s">
        <v>85</v>
      </c>
      <c r="D32" s="13" t="s">
        <v>37</v>
      </c>
      <c r="E32" s="10"/>
      <c r="F32" s="10"/>
      <c r="G32" s="10"/>
      <c r="H32" s="10"/>
      <c r="J32" s="15"/>
    </row>
    <row r="33" spans="2:10" x14ac:dyDescent="0.4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4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4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45">
      <c r="B36" s="23"/>
      <c r="C36" s="14" t="s">
        <v>64</v>
      </c>
      <c r="D36" s="13" t="s">
        <v>37</v>
      </c>
      <c r="E36" s="10"/>
      <c r="F36" s="10"/>
      <c r="G36" s="10"/>
      <c r="H36" s="10"/>
      <c r="J36" s="15"/>
    </row>
    <row r="37" spans="2:10" x14ac:dyDescent="0.4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4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4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4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45">
      <c r="B41" s="23"/>
      <c r="C41" s="9" t="s">
        <v>86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45">
      <c r="B42" s="23"/>
      <c r="C42" s="14" t="s">
        <v>87</v>
      </c>
      <c r="D42" s="13" t="s">
        <v>37</v>
      </c>
      <c r="E42" s="10"/>
      <c r="F42" s="10"/>
      <c r="G42" s="10"/>
      <c r="H42" s="10"/>
      <c r="J42" s="15"/>
    </row>
    <row r="43" spans="2:10" x14ac:dyDescent="0.4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4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4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4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4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4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4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4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45">
      <c r="B51" s="6"/>
      <c r="D51"/>
      <c r="E51"/>
      <c r="H51"/>
      <c r="I51"/>
      <c r="J51" t="s">
        <v>20</v>
      </c>
    </row>
    <row r="52" spans="2:10" ht="28.5" x14ac:dyDescent="0.45">
      <c r="B52" s="67" t="s">
        <v>81</v>
      </c>
      <c r="C52" s="17" t="s">
        <v>81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4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4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4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4.65" thickBot="1" x14ac:dyDescent="0.5">
      <c r="B56" s="6"/>
      <c r="D56"/>
      <c r="E56"/>
      <c r="H56"/>
      <c r="I56"/>
      <c r="J56" t="s">
        <v>20</v>
      </c>
    </row>
    <row r="57" spans="2:10" s="1" customFormat="1" ht="28.9" thickBot="1" x14ac:dyDescent="0.5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45">
      <c r="B58" s="6"/>
    </row>
    <row r="59" spans="2:10" x14ac:dyDescent="0.45">
      <c r="B59" s="6"/>
    </row>
    <row r="60" spans="2:10" x14ac:dyDescent="0.45">
      <c r="B60" s="6"/>
    </row>
    <row r="61" spans="2:10" x14ac:dyDescent="0.45">
      <c r="B61" s="6"/>
    </row>
    <row r="62" spans="2:10" x14ac:dyDescent="0.45">
      <c r="B62" s="6"/>
    </row>
    <row r="63" spans="2:10" x14ac:dyDescent="0.45">
      <c r="B63" s="6"/>
    </row>
    <row r="64" spans="2:10" x14ac:dyDescent="0.45">
      <c r="B64" s="6"/>
    </row>
    <row r="65" spans="2:2" x14ac:dyDescent="0.45">
      <c r="B65" s="6"/>
    </row>
    <row r="66" spans="2:2" x14ac:dyDescent="0.45">
      <c r="B66" s="6"/>
    </row>
    <row r="67" spans="2:2" x14ac:dyDescent="0.45">
      <c r="B67" s="6"/>
    </row>
    <row r="68" spans="2:2" x14ac:dyDescent="0.45">
      <c r="B68" s="6"/>
    </row>
    <row r="69" spans="2:2" x14ac:dyDescent="0.45">
      <c r="B69" s="6"/>
    </row>
    <row r="70" spans="2:2" x14ac:dyDescent="0.45">
      <c r="B70" s="6"/>
    </row>
    <row r="71" spans="2:2" x14ac:dyDescent="0.45">
      <c r="B71" s="6"/>
    </row>
    <row r="72" spans="2:2" x14ac:dyDescent="0.45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9921875" defaultRowHeight="14.25" x14ac:dyDescent="0.45"/>
  <cols>
    <col min="1" max="1" width="3.19921875" customWidth="1"/>
    <col min="2" max="2" width="11.19921875" customWidth="1"/>
    <col min="3" max="3" width="46.46484375" customWidth="1"/>
    <col min="4" max="4" width="13.265625" style="6" customWidth="1"/>
    <col min="5" max="5" width="13.19921875" style="2" customWidth="1"/>
    <col min="6" max="7" width="13.19921875" customWidth="1"/>
    <col min="8" max="8" width="12.796875" style="2" customWidth="1"/>
    <col min="9" max="9" width="0.796875" style="7" customWidth="1"/>
    <col min="10" max="10" width="14.53125" customWidth="1"/>
    <col min="11" max="11" width="10.19921875" customWidth="1"/>
  </cols>
  <sheetData>
    <row r="2" spans="2:39" ht="23.25" x14ac:dyDescent="0.7">
      <c r="B2" s="30" t="s">
        <v>34</v>
      </c>
    </row>
    <row r="3" spans="2:39" x14ac:dyDescent="0.45">
      <c r="B3" s="61" t="s">
        <v>35</v>
      </c>
    </row>
    <row r="4" spans="2:39" x14ac:dyDescent="0.45">
      <c r="B4" s="5"/>
    </row>
    <row r="5" spans="2:39" ht="18" x14ac:dyDescent="0.55000000000000004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4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45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4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4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4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4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45">
      <c r="B12" s="23"/>
      <c r="C12" s="14" t="s">
        <v>45</v>
      </c>
      <c r="D12" s="13" t="s">
        <v>37</v>
      </c>
      <c r="E12" s="10"/>
      <c r="F12" s="10"/>
      <c r="G12" s="10"/>
      <c r="H12" s="10"/>
      <c r="J12" s="8" t="s">
        <v>37</v>
      </c>
    </row>
    <row r="13" spans="2:39" x14ac:dyDescent="0.4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4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4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4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45">
      <c r="B17" s="23"/>
      <c r="C17" s="14" t="s">
        <v>83</v>
      </c>
      <c r="D17" s="13" t="s">
        <v>37</v>
      </c>
      <c r="E17" s="10"/>
      <c r="F17" s="10"/>
      <c r="G17" s="10"/>
      <c r="H17" s="10"/>
      <c r="J17" s="8" t="s">
        <v>37</v>
      </c>
    </row>
    <row r="18" spans="2:10" x14ac:dyDescent="0.4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4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4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4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4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4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4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4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4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4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45">
      <c r="B28" s="23"/>
      <c r="C28" s="14" t="s">
        <v>54</v>
      </c>
      <c r="D28" s="15"/>
      <c r="E28" s="10"/>
      <c r="F28" s="10"/>
      <c r="G28" s="10"/>
      <c r="H28" s="10"/>
      <c r="J28" s="15" t="s">
        <v>20</v>
      </c>
    </row>
    <row r="29" spans="2:10" x14ac:dyDescent="0.4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45">
      <c r="B30" s="23" t="s">
        <v>84</v>
      </c>
      <c r="C30" s="28" t="s">
        <v>84</v>
      </c>
      <c r="D30" s="13" t="s">
        <v>37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4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45">
      <c r="B32" s="23"/>
      <c r="C32" s="14" t="s">
        <v>85</v>
      </c>
      <c r="D32" s="13" t="s">
        <v>37</v>
      </c>
      <c r="E32" s="10"/>
      <c r="F32" s="10"/>
      <c r="G32" s="10"/>
      <c r="H32" s="10"/>
      <c r="J32" s="15"/>
    </row>
    <row r="33" spans="2:10" x14ac:dyDescent="0.4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4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4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45">
      <c r="B36" s="23"/>
      <c r="C36" s="14" t="s">
        <v>64</v>
      </c>
      <c r="D36" s="13" t="s">
        <v>37</v>
      </c>
      <c r="E36" s="10"/>
      <c r="F36" s="10"/>
      <c r="G36" s="10"/>
      <c r="H36" s="10"/>
      <c r="J36" s="15"/>
    </row>
    <row r="37" spans="2:10" x14ac:dyDescent="0.4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4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4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4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45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45">
      <c r="B42" s="23"/>
      <c r="C42" s="14" t="s">
        <v>75</v>
      </c>
      <c r="D42" s="13" t="s">
        <v>37</v>
      </c>
      <c r="E42" s="10"/>
      <c r="F42" s="10"/>
      <c r="G42" s="10"/>
      <c r="H42" s="10"/>
      <c r="J42" s="15"/>
    </row>
    <row r="43" spans="2:10" x14ac:dyDescent="0.4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4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4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4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4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4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4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4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45">
      <c r="B51" s="6"/>
      <c r="D51"/>
      <c r="E51"/>
      <c r="H51"/>
      <c r="I51"/>
      <c r="J51" t="s">
        <v>20</v>
      </c>
    </row>
    <row r="52" spans="2:10" ht="28.5" x14ac:dyDescent="0.45">
      <c r="B52" s="67" t="s">
        <v>81</v>
      </c>
      <c r="C52" s="17" t="s">
        <v>81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4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4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4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4.65" thickBot="1" x14ac:dyDescent="0.5">
      <c r="B56" s="6"/>
      <c r="D56"/>
      <c r="E56"/>
      <c r="H56"/>
      <c r="I56"/>
      <c r="J56" t="s">
        <v>20</v>
      </c>
    </row>
    <row r="57" spans="2:10" s="1" customFormat="1" ht="28.9" thickBot="1" x14ac:dyDescent="0.5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45">
      <c r="B58" s="6"/>
    </row>
    <row r="59" spans="2:10" x14ac:dyDescent="0.45">
      <c r="B59" s="6"/>
    </row>
    <row r="60" spans="2:10" x14ac:dyDescent="0.45">
      <c r="B60" s="6"/>
    </row>
    <row r="61" spans="2:10" x14ac:dyDescent="0.45">
      <c r="B61" s="6"/>
    </row>
    <row r="62" spans="2:10" x14ac:dyDescent="0.45">
      <c r="B62" s="6"/>
    </row>
    <row r="63" spans="2:10" x14ac:dyDescent="0.45">
      <c r="B63" s="6"/>
    </row>
    <row r="64" spans="2:10" x14ac:dyDescent="0.45">
      <c r="B64" s="6"/>
    </row>
    <row r="65" spans="2:2" x14ac:dyDescent="0.45">
      <c r="B65" s="6"/>
    </row>
    <row r="66" spans="2:2" x14ac:dyDescent="0.45">
      <c r="B66" s="6"/>
    </row>
    <row r="67" spans="2:2" x14ac:dyDescent="0.45">
      <c r="B67" s="6"/>
    </row>
    <row r="68" spans="2:2" x14ac:dyDescent="0.45">
      <c r="B68" s="6"/>
    </row>
    <row r="69" spans="2:2" x14ac:dyDescent="0.45">
      <c r="B69" s="6"/>
    </row>
    <row r="70" spans="2:2" x14ac:dyDescent="0.45">
      <c r="B70" s="6"/>
    </row>
    <row r="71" spans="2:2" x14ac:dyDescent="0.45">
      <c r="B71" s="6"/>
    </row>
    <row r="72" spans="2:2" x14ac:dyDescent="0.45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topLeftCell="B12" zoomScale="85" zoomScaleNormal="85" workbookViewId="0">
      <selection activeCell="D47" sqref="D47"/>
    </sheetView>
  </sheetViews>
  <sheetFormatPr defaultColWidth="9.19921875" defaultRowHeight="14.25" x14ac:dyDescent="0.45"/>
  <cols>
    <col min="1" max="1" width="3.19921875" customWidth="1"/>
    <col min="2" max="2" width="12.19921875" customWidth="1"/>
    <col min="3" max="3" width="52.796875" customWidth="1"/>
    <col min="4" max="4" width="12.46484375" style="6" customWidth="1"/>
    <col min="5" max="5" width="12.53125" style="2" customWidth="1"/>
    <col min="6" max="6" width="12.46484375" customWidth="1"/>
    <col min="7" max="7" width="13" customWidth="1"/>
    <col min="8" max="8" width="12.46484375" style="2" customWidth="1"/>
    <col min="9" max="9" width="1.73046875" style="7" customWidth="1"/>
    <col min="10" max="10" width="14.53125" customWidth="1"/>
    <col min="11" max="11" width="10.19921875" customWidth="1"/>
  </cols>
  <sheetData>
    <row r="2" spans="2:39" ht="23.25" x14ac:dyDescent="0.7">
      <c r="B2" s="30" t="s">
        <v>34</v>
      </c>
    </row>
    <row r="3" spans="2:39" x14ac:dyDescent="0.45">
      <c r="B3" s="5"/>
    </row>
    <row r="4" spans="2:39" x14ac:dyDescent="0.45">
      <c r="B4" s="5"/>
    </row>
    <row r="5" spans="2:39" ht="18" x14ac:dyDescent="0.55000000000000004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4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45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45">
      <c r="B8" s="23"/>
      <c r="C8" s="25" t="s">
        <v>88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28.5" x14ac:dyDescent="0.45">
      <c r="B9" s="23"/>
      <c r="C9" s="25" t="s">
        <v>89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45">
      <c r="B10" s="23"/>
      <c r="C10" s="27"/>
      <c r="D10" s="15"/>
      <c r="E10" s="11"/>
      <c r="F10" s="11"/>
      <c r="G10" s="11"/>
      <c r="H10" s="11"/>
      <c r="J10" s="15"/>
    </row>
    <row r="11" spans="2:39" x14ac:dyDescent="0.4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x14ac:dyDescent="0.45">
      <c r="B12" s="23"/>
      <c r="C12" s="14" t="s">
        <v>45</v>
      </c>
      <c r="D12" s="13" t="s">
        <v>37</v>
      </c>
      <c r="E12" s="10"/>
      <c r="F12" s="10"/>
      <c r="G12" s="10"/>
      <c r="H12" s="10"/>
      <c r="J12" s="8" t="s">
        <v>37</v>
      </c>
    </row>
    <row r="13" spans="2:39" x14ac:dyDescent="0.45">
      <c r="B13" s="23"/>
      <c r="C13" s="25" t="s">
        <v>90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4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4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4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x14ac:dyDescent="0.45">
      <c r="B17" s="23"/>
      <c r="C17" s="14" t="s">
        <v>83</v>
      </c>
      <c r="D17" s="13" t="s">
        <v>37</v>
      </c>
      <c r="E17" s="10"/>
      <c r="F17" s="10"/>
      <c r="G17" s="10"/>
      <c r="H17" s="10"/>
      <c r="J17" s="8" t="s">
        <v>37</v>
      </c>
    </row>
    <row r="18" spans="2:10" x14ac:dyDescent="0.45">
      <c r="B18" s="23"/>
      <c r="C18" s="29" t="s">
        <v>91</v>
      </c>
      <c r="D18" s="15" t="s">
        <v>84</v>
      </c>
      <c r="E18" s="11" t="s">
        <v>84</v>
      </c>
      <c r="F18" s="11" t="s">
        <v>84</v>
      </c>
      <c r="G18" s="11"/>
      <c r="H18" s="11"/>
      <c r="J18" s="15"/>
    </row>
    <row r="19" spans="2:10" x14ac:dyDescent="0.45">
      <c r="B19" s="23"/>
      <c r="C19" s="29" t="s">
        <v>92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45">
      <c r="B20" s="23"/>
      <c r="C20" s="29" t="s">
        <v>93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x14ac:dyDescent="0.45">
      <c r="B21" s="23"/>
      <c r="C21" s="25" t="s">
        <v>94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x14ac:dyDescent="0.45">
      <c r="B22" s="23"/>
      <c r="C22" s="29" t="s">
        <v>95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x14ac:dyDescent="0.45">
      <c r="B23" s="23"/>
      <c r="C23" s="29" t="s">
        <v>96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x14ac:dyDescent="0.45">
      <c r="B24" s="23"/>
      <c r="C24" s="29" t="s">
        <v>97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x14ac:dyDescent="0.45">
      <c r="B25" s="23"/>
      <c r="C25" s="25" t="s">
        <v>98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x14ac:dyDescent="0.45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x14ac:dyDescent="0.45">
      <c r="B27" s="23"/>
      <c r="C27" s="14" t="s">
        <v>54</v>
      </c>
      <c r="D27" s="15"/>
      <c r="E27" s="10"/>
      <c r="F27" s="10"/>
      <c r="G27" s="10"/>
      <c r="H27" s="10"/>
      <c r="J27" s="15" t="s">
        <v>20</v>
      </c>
    </row>
    <row r="28" spans="2:10" x14ac:dyDescent="0.45">
      <c r="B28" s="23"/>
      <c r="C28" s="25" t="s">
        <v>99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45">
      <c r="B29" s="23" t="s">
        <v>84</v>
      </c>
      <c r="C29" s="28" t="s">
        <v>84</v>
      </c>
      <c r="D29" s="13" t="s">
        <v>37</v>
      </c>
      <c r="E29" s="10"/>
      <c r="F29" s="10"/>
      <c r="G29" s="10"/>
      <c r="H29" s="10"/>
      <c r="J29" s="15">
        <f t="shared" ref="J29:J46" si="6">SUM(D29:H29)</f>
        <v>0</v>
      </c>
    </row>
    <row r="30" spans="2:10" x14ac:dyDescent="0.45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x14ac:dyDescent="0.45">
      <c r="B31" s="23"/>
      <c r="C31" s="14" t="s">
        <v>85</v>
      </c>
      <c r="D31" s="13" t="s">
        <v>37</v>
      </c>
      <c r="E31" s="10"/>
      <c r="F31" s="10"/>
      <c r="G31" s="10"/>
      <c r="H31" s="10"/>
      <c r="J31" s="15"/>
    </row>
    <row r="32" spans="2:10" x14ac:dyDescent="0.45">
      <c r="B32" s="23"/>
      <c r="C32" s="25" t="s">
        <v>100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45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45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x14ac:dyDescent="0.45">
      <c r="B35" s="23"/>
      <c r="C35" s="14" t="s">
        <v>64</v>
      </c>
      <c r="D35" s="13" t="s">
        <v>37</v>
      </c>
      <c r="E35" s="10"/>
      <c r="F35" s="10"/>
      <c r="G35" s="10"/>
      <c r="H35" s="10"/>
      <c r="J35" s="15"/>
    </row>
    <row r="36" spans="2:10" ht="57" x14ac:dyDescent="0.45">
      <c r="B36" s="23"/>
      <c r="C36" s="25" t="s">
        <v>101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57" x14ac:dyDescent="0.45">
      <c r="B37" s="23"/>
      <c r="C37" s="25" t="s">
        <v>102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57" x14ac:dyDescent="0.45">
      <c r="B38" s="23"/>
      <c r="C38" s="25" t="s">
        <v>103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45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45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x14ac:dyDescent="0.45">
      <c r="B41" s="23"/>
      <c r="C41" s="14" t="s">
        <v>75</v>
      </c>
      <c r="D41" s="13" t="s">
        <v>37</v>
      </c>
      <c r="E41" s="10"/>
      <c r="F41" s="10"/>
      <c r="G41" s="10"/>
      <c r="H41" s="10"/>
      <c r="J41" s="15"/>
    </row>
    <row r="42" spans="2:10" x14ac:dyDescent="0.45">
      <c r="B42" s="23"/>
      <c r="C42" s="25" t="s">
        <v>104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28.5" x14ac:dyDescent="0.45">
      <c r="B43" s="23"/>
      <c r="C43" s="25" t="s">
        <v>105</v>
      </c>
      <c r="D43" s="15">
        <v>10000000</v>
      </c>
      <c r="E43" s="56">
        <v>10000000</v>
      </c>
      <c r="F43" s="56">
        <v>10000000</v>
      </c>
      <c r="G43" s="56">
        <v>10000000</v>
      </c>
      <c r="H43" s="56">
        <v>10000000</v>
      </c>
      <c r="J43" s="15">
        <f t="shared" si="6"/>
        <v>50000000</v>
      </c>
    </row>
    <row r="44" spans="2:10" x14ac:dyDescent="0.45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45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x14ac:dyDescent="0.45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45">
      <c r="B47" s="6"/>
      <c r="D47"/>
      <c r="E47"/>
      <c r="H47"/>
      <c r="I47"/>
      <c r="J47" t="s">
        <v>20</v>
      </c>
    </row>
    <row r="48" spans="2:10" x14ac:dyDescent="0.45">
      <c r="B48" s="22" t="s">
        <v>81</v>
      </c>
      <c r="C48" s="17" t="s">
        <v>81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45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45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x14ac:dyDescent="0.45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4.65" thickBot="1" x14ac:dyDescent="0.5">
      <c r="B52" s="6"/>
      <c r="D52"/>
      <c r="E52"/>
      <c r="H52"/>
      <c r="I52"/>
      <c r="J52" t="s">
        <v>20</v>
      </c>
    </row>
    <row r="53" spans="2:10" s="1" customFormat="1" ht="28.9" thickBot="1" x14ac:dyDescent="0.5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45">
      <c r="B54" s="6"/>
    </row>
    <row r="55" spans="2:10" x14ac:dyDescent="0.45">
      <c r="B55" s="6"/>
    </row>
    <row r="56" spans="2:10" x14ac:dyDescent="0.45">
      <c r="B56" s="6"/>
    </row>
    <row r="57" spans="2:10" x14ac:dyDescent="0.45">
      <c r="B57" s="6"/>
    </row>
    <row r="58" spans="2:10" x14ac:dyDescent="0.45">
      <c r="B58" s="6"/>
    </row>
    <row r="59" spans="2:10" x14ac:dyDescent="0.45">
      <c r="B59" s="6"/>
    </row>
    <row r="60" spans="2:10" x14ac:dyDescent="0.45">
      <c r="B60" s="6"/>
    </row>
    <row r="61" spans="2:10" x14ac:dyDescent="0.45">
      <c r="B61" s="6"/>
    </row>
    <row r="62" spans="2:10" x14ac:dyDescent="0.45">
      <c r="B62" s="6"/>
    </row>
    <row r="63" spans="2:10" x14ac:dyDescent="0.45">
      <c r="B63" s="6"/>
    </row>
    <row r="64" spans="2:10" x14ac:dyDescent="0.45">
      <c r="B64" s="6"/>
    </row>
    <row r="65" spans="2:2" x14ac:dyDescent="0.45">
      <c r="B65" s="6"/>
    </row>
    <row r="66" spans="2:2" x14ac:dyDescent="0.45">
      <c r="B66" s="6"/>
    </row>
    <row r="67" spans="2:2" x14ac:dyDescent="0.45">
      <c r="B67" s="6"/>
    </row>
    <row r="68" spans="2:2" x14ac:dyDescent="0.45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D14" sqref="D14"/>
    </sheetView>
  </sheetViews>
  <sheetFormatPr defaultColWidth="9.19921875" defaultRowHeight="14.25" x14ac:dyDescent="0.45"/>
  <cols>
    <col min="1" max="1" width="3.19921875" customWidth="1"/>
    <col min="2" max="2" width="12.19921875" customWidth="1"/>
    <col min="3" max="3" width="52.796875" customWidth="1"/>
    <col min="4" max="4" width="12.796875" style="6" customWidth="1"/>
    <col min="5" max="5" width="12.46484375" style="2" customWidth="1"/>
    <col min="6" max="6" width="12.73046875" customWidth="1"/>
    <col min="7" max="7" width="12.796875" customWidth="1"/>
    <col min="8" max="8" width="13.46484375" style="2" customWidth="1"/>
    <col min="9" max="9" width="0.796875" style="7" customWidth="1"/>
    <col min="10" max="10" width="14.46484375" customWidth="1"/>
    <col min="11" max="11" width="10.19921875" customWidth="1"/>
  </cols>
  <sheetData>
    <row r="2" spans="2:39" ht="23.25" x14ac:dyDescent="0.7">
      <c r="B2" s="30" t="s">
        <v>34</v>
      </c>
    </row>
    <row r="3" spans="2:39" x14ac:dyDescent="0.45">
      <c r="B3" s="5"/>
    </row>
    <row r="4" spans="2:39" x14ac:dyDescent="0.45">
      <c r="B4" s="5"/>
    </row>
    <row r="5" spans="2:39" ht="18" x14ac:dyDescent="0.55000000000000004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4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45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45">
      <c r="B8" s="23"/>
      <c r="C8" s="25" t="s">
        <v>88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4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4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45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x14ac:dyDescent="0.45">
      <c r="B12" s="23"/>
      <c r="C12" s="14" t="s">
        <v>45</v>
      </c>
      <c r="D12" s="13" t="s">
        <v>37</v>
      </c>
      <c r="E12" s="10"/>
      <c r="F12" s="10"/>
      <c r="G12" s="10"/>
      <c r="H12" s="10"/>
      <c r="J12" s="8" t="s">
        <v>37</v>
      </c>
    </row>
    <row r="13" spans="2:39" x14ac:dyDescent="0.45">
      <c r="B13" s="23"/>
      <c r="C13" s="25" t="s">
        <v>90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4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4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45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x14ac:dyDescent="0.45">
      <c r="B17" s="23"/>
      <c r="C17" s="14" t="s">
        <v>83</v>
      </c>
      <c r="D17" s="13" t="s">
        <v>37</v>
      </c>
      <c r="E17" s="10"/>
      <c r="F17" s="10"/>
      <c r="G17" s="10"/>
      <c r="H17" s="10"/>
      <c r="J17" s="8" t="s">
        <v>37</v>
      </c>
    </row>
    <row r="18" spans="2:10" x14ac:dyDescent="0.45">
      <c r="B18" s="23"/>
      <c r="C18" s="25" t="s">
        <v>106</v>
      </c>
      <c r="D18" s="13"/>
      <c r="E18" s="10"/>
      <c r="F18" s="10"/>
      <c r="G18" s="10"/>
      <c r="H18" s="10"/>
      <c r="J18" s="15" t="s">
        <v>37</v>
      </c>
    </row>
    <row r="19" spans="2:10" x14ac:dyDescent="0.45">
      <c r="B19" s="23"/>
      <c r="C19" s="29" t="s">
        <v>91</v>
      </c>
      <c r="D19" s="15" t="s">
        <v>84</v>
      </c>
      <c r="E19" s="11" t="s">
        <v>84</v>
      </c>
      <c r="F19" s="11" t="s">
        <v>84</v>
      </c>
      <c r="G19" s="11"/>
      <c r="H19" s="11"/>
      <c r="J19" s="15"/>
    </row>
    <row r="20" spans="2:10" x14ac:dyDescent="0.45">
      <c r="B20" s="23"/>
      <c r="C20" s="29" t="s">
        <v>92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45">
      <c r="B21" s="23"/>
      <c r="C21" s="29" t="s">
        <v>93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45">
      <c r="B22" s="23"/>
      <c r="C22" s="25" t="s">
        <v>94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x14ac:dyDescent="0.45">
      <c r="B23" s="23"/>
      <c r="C23" s="29" t="s">
        <v>95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x14ac:dyDescent="0.45">
      <c r="B24" s="23"/>
      <c r="C24" s="29" t="s">
        <v>96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45">
      <c r="B25" s="23"/>
      <c r="C25" s="29" t="s">
        <v>97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45">
      <c r="B26" s="23"/>
      <c r="C26" s="25" t="s">
        <v>98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x14ac:dyDescent="0.45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x14ac:dyDescent="0.45">
      <c r="B28" s="23"/>
      <c r="C28" s="14" t="s">
        <v>54</v>
      </c>
      <c r="D28" s="15"/>
      <c r="E28" s="10"/>
      <c r="F28" s="10"/>
      <c r="G28" s="10"/>
      <c r="H28" s="10"/>
      <c r="J28" s="15" t="s">
        <v>20</v>
      </c>
    </row>
    <row r="29" spans="2:10" x14ac:dyDescent="0.4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45">
      <c r="B30" s="23" t="s">
        <v>84</v>
      </c>
      <c r="C30" s="28" t="s">
        <v>84</v>
      </c>
      <c r="D30" s="13" t="s">
        <v>37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4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45">
      <c r="B32" s="23"/>
      <c r="C32" s="14" t="s">
        <v>85</v>
      </c>
      <c r="D32" s="13" t="s">
        <v>37</v>
      </c>
      <c r="E32" s="10"/>
      <c r="F32" s="10"/>
      <c r="G32" s="10"/>
      <c r="H32" s="10"/>
      <c r="J32" s="15"/>
    </row>
    <row r="33" spans="2:10" x14ac:dyDescent="0.45">
      <c r="B33" s="23"/>
      <c r="C33" s="25" t="s">
        <v>107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4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45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x14ac:dyDescent="0.45">
      <c r="B36" s="23"/>
      <c r="C36" s="14" t="s">
        <v>64</v>
      </c>
      <c r="D36" s="13" t="s">
        <v>37</v>
      </c>
      <c r="E36" s="10"/>
      <c r="F36" s="10"/>
      <c r="G36" s="10"/>
      <c r="H36" s="10"/>
      <c r="J36" s="15"/>
    </row>
    <row r="37" spans="2:10" x14ac:dyDescent="0.45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45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45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45">
      <c r="B40" s="23"/>
      <c r="C40" s="58"/>
      <c r="D40" s="15"/>
      <c r="E40" s="15"/>
      <c r="F40" s="15"/>
      <c r="G40" s="15"/>
      <c r="H40" s="15"/>
      <c r="I40" s="35"/>
      <c r="J40" s="15"/>
    </row>
    <row r="41" spans="2:10" x14ac:dyDescent="0.45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x14ac:dyDescent="0.4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45">
      <c r="B43" s="23"/>
      <c r="C43" s="14" t="s">
        <v>75</v>
      </c>
      <c r="D43" s="13" t="s">
        <v>37</v>
      </c>
      <c r="E43" s="10"/>
      <c r="F43" s="10"/>
      <c r="G43" s="10"/>
      <c r="H43" s="10"/>
      <c r="J43" s="15"/>
    </row>
    <row r="44" spans="2:10" ht="42.75" x14ac:dyDescent="0.45">
      <c r="B44" s="23"/>
      <c r="C44" s="25" t="s">
        <v>108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57" x14ac:dyDescent="0.45">
      <c r="B45" s="23"/>
      <c r="C45" s="25" t="s">
        <v>109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71.25" x14ac:dyDescent="0.45">
      <c r="B46" s="23"/>
      <c r="C46" s="25" t="s">
        <v>110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4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4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4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45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x14ac:dyDescent="0.45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45">
      <c r="B52" s="6"/>
      <c r="D52"/>
      <c r="E52"/>
      <c r="H52"/>
      <c r="I52"/>
      <c r="J52" t="s">
        <v>20</v>
      </c>
    </row>
    <row r="53" spans="2:10" x14ac:dyDescent="0.45">
      <c r="B53" s="22" t="s">
        <v>81</v>
      </c>
      <c r="C53" s="17" t="s">
        <v>81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4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4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4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4.65" thickBot="1" x14ac:dyDescent="0.5">
      <c r="B57" s="6"/>
      <c r="D57"/>
      <c r="E57"/>
      <c r="H57"/>
      <c r="I57"/>
      <c r="J57" t="s">
        <v>20</v>
      </c>
    </row>
    <row r="58" spans="2:10" s="1" customFormat="1" ht="28.9" thickBot="1" x14ac:dyDescent="0.5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 x14ac:dyDescent="0.45">
      <c r="B59" s="6"/>
    </row>
    <row r="60" spans="2:10" x14ac:dyDescent="0.45">
      <c r="B60" s="6"/>
    </row>
    <row r="61" spans="2:10" x14ac:dyDescent="0.45">
      <c r="B61" s="6"/>
    </row>
    <row r="62" spans="2:10" x14ac:dyDescent="0.45">
      <c r="B62" s="6"/>
    </row>
    <row r="63" spans="2:10" x14ac:dyDescent="0.45">
      <c r="B63" s="6"/>
    </row>
    <row r="64" spans="2:10" x14ac:dyDescent="0.45">
      <c r="B64" s="6"/>
    </row>
    <row r="65" spans="2:2" x14ac:dyDescent="0.45">
      <c r="B65" s="6"/>
    </row>
    <row r="66" spans="2:2" x14ac:dyDescent="0.45">
      <c r="B66" s="6"/>
    </row>
    <row r="67" spans="2:2" x14ac:dyDescent="0.45">
      <c r="B67" s="6"/>
    </row>
    <row r="68" spans="2:2" x14ac:dyDescent="0.45">
      <c r="B68" s="6"/>
    </row>
    <row r="69" spans="2:2" x14ac:dyDescent="0.45">
      <c r="B69" s="6"/>
    </row>
    <row r="70" spans="2:2" x14ac:dyDescent="0.45">
      <c r="B70" s="6"/>
    </row>
    <row r="71" spans="2:2" x14ac:dyDescent="0.45">
      <c r="B71" s="6"/>
    </row>
    <row r="72" spans="2:2" x14ac:dyDescent="0.45">
      <c r="B72" s="6"/>
    </row>
    <row r="73" spans="2:2" x14ac:dyDescent="0.45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82FE54C5A8EC4985E40AB4884CA48C" ma:contentTypeVersion="4" ma:contentTypeDescription="Create a new document." ma:contentTypeScope="" ma:versionID="3e1f3686982ceff29e16e51cccc28f9a">
  <xsd:schema xmlns:xsd="http://www.w3.org/2001/XMLSchema" xmlns:xs="http://www.w3.org/2001/XMLSchema" xmlns:p="http://schemas.microsoft.com/office/2006/metadata/properties" xmlns:ns2="5e8f08ee-c940-4e9f-8f1c-433053dacb57" xmlns:ns3="C557833D-3720-4B80-A801-E7558111EAFE" xmlns:ns4="c557833d-3720-4b80-a801-e7558111eafe" xmlns:ns5="05d0b18a-f393-4bf4-97cb-c23dc2726bfe" targetNamespace="http://schemas.microsoft.com/office/2006/metadata/properties" ma:root="true" ma:fieldsID="220dfe0e3b82ffbc1c4665e0869e5957" ns2:_="" ns3:_="" ns4:_="" ns5:_="">
    <xsd:import namespace="5e8f08ee-c940-4e9f-8f1c-433053dacb57"/>
    <xsd:import namespace="C557833D-3720-4B80-A801-E7558111EAFE"/>
    <xsd:import namespace="c557833d-3720-4b80-a801-e7558111eafe"/>
    <xsd:import namespace="05d0b18a-f393-4bf4-97cb-c23dc2726bfe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3:MediaServiceMetadata" minOccurs="0"/>
                <xsd:element ref="ns3:MediaServiceFastMetadata" minOccurs="0"/>
                <xsd:element ref="ns2:la4a482e7a5c451c849f25095c650518" minOccurs="0"/>
                <xsd:element ref="ns2:Job_x0020_No." minOccurs="0"/>
                <xsd:element ref="ns4:MediaServiceSearchProperties" minOccurs="0"/>
                <xsd:element ref="ns4:MediaServiceObjectDetectorVersions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8f08ee-c940-4e9f-8f1c-433053dacb57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2842A311-1C1F-4CFE-95AF-F8D7CAB44B10}" ma:internalName="TaxCatchAll" ma:showField="CatchAllData" ma:web="{05d0b18a-f393-4bf4-97cb-c23dc2726bfe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4a482e7a5c451c849f25095c650518" ma:index="12" nillable="true" ma:taxonomy="true" ma:internalName="la4a482e7a5c451c849f25095c650518" ma:taxonomyFieldName="Client_x002e_" ma:displayName="Client." ma:default="-1;#Town of Windsor|41a21d2f-0114-4df6-a94c-5788f9a7595a" ma:fieldId="{5a4a482e-7a5c-451c-849f-25095c650518}" ma:sspId="fa60db12-2b6a-4eb8-baad-584f0c7a05b3" ma:termSetId="b64de878-faa0-463e-ab6c-ed4f19ee4a8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ob_x0020_No." ma:index="13" nillable="true" ma:displayName="JobNumber" ma:default="20043-013" ma:internalName="Job_x0020_No_x002e_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57833D-3720-4B80-A801-E7558111EA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57833d-3720-4b80-a801-e7558111eafe" elementFormDefault="qualified">
    <xsd:import namespace="http://schemas.microsoft.com/office/2006/documentManagement/types"/>
    <xsd:import namespace="http://schemas.microsoft.com/office/infopath/2007/PartnerControls"/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d0b18a-f393-4bf4-97cb-c23dc2726bf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fa60db12-2b6a-4eb8-baad-584f0c7a05b3" ContentTypeId="0x0101" PreviousValue="false" LastSyncTimeStamp="2014-11-24T01:52:41.627Z"/>
</file>

<file path=customXml/item4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e8f08ee-c940-4e9f-8f1c-433053dacb57">
      <Value>13</Value>
    </TaxCatchAll>
    <Job_x0020_No. xmlns="5e8f08ee-c940-4e9f-8f1c-433053dacb57">20043-013</Job_x0020_No.>
    <la4a482e7a5c451c849f25095c650518 xmlns="5e8f08ee-c940-4e9f-8f1c-433053dacb57">
      <Terms xmlns="http://schemas.microsoft.com/office/infopath/2007/PartnerControls">
        <TermInfo xmlns="http://schemas.microsoft.com/office/infopath/2007/PartnerControls">
          <TermName xmlns="http://schemas.microsoft.com/office/infopath/2007/PartnerControls">Town of Windsor</TermName>
          <TermId xmlns="http://schemas.microsoft.com/office/infopath/2007/PartnerControls">41a21d2f-0114-4df6-a94c-5788f9a7595a</TermId>
        </TermInfo>
      </Terms>
    </la4a482e7a5c451c849f25095c650518>
    <SharedWithUsers xmlns="05d0b18a-f393-4bf4-97cb-c23dc2726bfe">
      <UserInfo>
        <DisplayName>Hulette, Lisa</DisplayName>
        <AccountId>9</AccountId>
        <AccountType/>
      </UserInfo>
      <UserInfo>
        <DisplayName>Barua, Trapa</DisplayName>
        <AccountId>28</AccountId>
        <AccountType/>
      </UserInfo>
      <UserInfo>
        <DisplayName>Briggs, Allan</DisplayName>
        <AccountId>49</AccountId>
        <AccountType/>
      </UserInfo>
      <UserInfo>
        <DisplayName>Portner, Christopher G.</DisplayName>
        <AccountId>52</AccountId>
        <AccountType/>
      </UserInfo>
      <UserInfo>
        <DisplayName>Solomon, Marc</DisplayName>
        <AccountId>51</AccountId>
        <AccountType/>
      </UserInfo>
      <UserInfo>
        <DisplayName>Nguyen, Katelyn</DisplayName>
        <AccountId>37</AccountId>
        <AccountType/>
      </UserInfo>
      <UserInfo>
        <DisplayName>Ishii, Stephanie</DisplayName>
        <AccountId>42</AccountId>
        <AccountType/>
      </UserInfo>
      <UserInfo>
        <DisplayName>Karnovitz, Alan</DisplayName>
        <AccountId>96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9879B2-397C-4027-A381-07EAB15367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8f08ee-c940-4e9f-8f1c-433053dacb57"/>
    <ds:schemaRef ds:uri="C557833D-3720-4B80-A801-E7558111EAFE"/>
    <ds:schemaRef ds:uri="c557833d-3720-4b80-a801-e7558111eafe"/>
    <ds:schemaRef ds:uri="05d0b18a-f393-4bf4-97cb-c23dc2726b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37DDE63-72D0-4909-A6E9-4332CAFAC276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5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5e8f08ee-c940-4e9f-8f1c-433053dacb57"/>
    <ds:schemaRef ds:uri="05d0b18a-f393-4bf4-97cb-c23dc2726bf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2024-04-01T20:33:58Z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0x0101009D82FE54C5A8EC4985E40AB4884CA48C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  <property fmtid="{D5CDD505-2E9C-101B-9397-08002B2CF9AE}" pid="8" name="Client.">
    <vt:lpwstr>13;#Town of Windsor|41a21d2f-0114-4df6-a94c-5788f9a7595a</vt:lpwstr>
  </property>
  <property fmtid="{D5CDD505-2E9C-101B-9397-08002B2CF9AE}" pid="9" name="SharedWithUsers">
    <vt:lpwstr>9;#Hulette, Lisa;#28;#Barua, Trapa</vt:lpwstr>
  </property>
</Properties>
</file>